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chal\PRACE\Michal vše\Práce\Volejník\2023\Kaple Sloup\"/>
    </mc:Choice>
  </mc:AlternateContent>
  <xr:revisionPtr revIDLastSave="0" documentId="8_{6E443674-191F-4B83-ADF4-B4F8ECD5869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tavba" sheetId="1" r:id="rId1"/>
    <sheet name="VzorPolozky" sheetId="10" state="hidden" r:id="rId2"/>
    <sheet name="01 2023049 Pol" sheetId="12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'01 2023049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'01 2023049 Pol'!$A$1:$Y$52</definedName>
    <definedName name="_xlnm.Print_Area" localSheetId="0">Stavba!$A$1:$J$54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3" i="1" l="1"/>
  <c r="I52" i="1"/>
  <c r="I51" i="1"/>
  <c r="I50" i="1"/>
  <c r="I49" i="1"/>
  <c r="G41" i="1"/>
  <c r="H41" i="1" s="1"/>
  <c r="I41" i="1" s="1"/>
  <c r="F41" i="1"/>
  <c r="G40" i="1"/>
  <c r="F40" i="1"/>
  <c r="G39" i="1"/>
  <c r="F39" i="1"/>
  <c r="G42" i="12"/>
  <c r="G8" i="12"/>
  <c r="G9" i="12"/>
  <c r="M9" i="12" s="1"/>
  <c r="I9" i="12"/>
  <c r="I8" i="12" s="1"/>
  <c r="K9" i="12"/>
  <c r="K8" i="12" s="1"/>
  <c r="O9" i="12"/>
  <c r="O8" i="12" s="1"/>
  <c r="Q9" i="12"/>
  <c r="Q8" i="12" s="1"/>
  <c r="V9" i="12"/>
  <c r="V8" i="12" s="1"/>
  <c r="G17" i="12"/>
  <c r="M17" i="12" s="1"/>
  <c r="I17" i="12"/>
  <c r="K17" i="12"/>
  <c r="O17" i="12"/>
  <c r="Q17" i="12"/>
  <c r="V17" i="12"/>
  <c r="G18" i="12"/>
  <c r="I18" i="12"/>
  <c r="K18" i="12"/>
  <c r="M18" i="12"/>
  <c r="O18" i="12"/>
  <c r="Q18" i="12"/>
  <c r="V18" i="12"/>
  <c r="O19" i="12"/>
  <c r="V19" i="12"/>
  <c r="G20" i="12"/>
  <c r="G19" i="12" s="1"/>
  <c r="I20" i="12"/>
  <c r="I19" i="12" s="1"/>
  <c r="K20" i="12"/>
  <c r="K19" i="12" s="1"/>
  <c r="O20" i="12"/>
  <c r="Q20" i="12"/>
  <c r="Q19" i="12" s="1"/>
  <c r="V20" i="12"/>
  <c r="G23" i="12"/>
  <c r="Q23" i="12"/>
  <c r="V23" i="12"/>
  <c r="G24" i="12"/>
  <c r="I24" i="12"/>
  <c r="I23" i="12" s="1"/>
  <c r="K24" i="12"/>
  <c r="K23" i="12" s="1"/>
  <c r="M24" i="12"/>
  <c r="M23" i="12" s="1"/>
  <c r="O24" i="12"/>
  <c r="O23" i="12" s="1"/>
  <c r="Q24" i="12"/>
  <c r="V24" i="12"/>
  <c r="G25" i="12"/>
  <c r="G26" i="12"/>
  <c r="I26" i="12"/>
  <c r="I25" i="12" s="1"/>
  <c r="K26" i="12"/>
  <c r="M26" i="12"/>
  <c r="O26" i="12"/>
  <c r="O25" i="12" s="1"/>
  <c r="Q26" i="12"/>
  <c r="Q25" i="12" s="1"/>
  <c r="V26" i="12"/>
  <c r="V25" i="12" s="1"/>
  <c r="G30" i="12"/>
  <c r="M30" i="12" s="1"/>
  <c r="I30" i="12"/>
  <c r="K30" i="12"/>
  <c r="K25" i="12" s="1"/>
  <c r="O30" i="12"/>
  <c r="Q30" i="12"/>
  <c r="V30" i="12"/>
  <c r="G31" i="12"/>
  <c r="I31" i="12"/>
  <c r="K31" i="12"/>
  <c r="M31" i="12"/>
  <c r="O31" i="12"/>
  <c r="Q31" i="12"/>
  <c r="V31" i="12"/>
  <c r="G32" i="12"/>
  <c r="M32" i="12" s="1"/>
  <c r="I32" i="12"/>
  <c r="K32" i="12"/>
  <c r="O32" i="12"/>
  <c r="Q32" i="12"/>
  <c r="V32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I35" i="12"/>
  <c r="V35" i="12"/>
  <c r="G36" i="12"/>
  <c r="G35" i="12" s="1"/>
  <c r="I36" i="12"/>
  <c r="K36" i="12"/>
  <c r="K35" i="12" s="1"/>
  <c r="O36" i="12"/>
  <c r="O35" i="12" s="1"/>
  <c r="Q36" i="12"/>
  <c r="Q35" i="12" s="1"/>
  <c r="V36" i="12"/>
  <c r="AE42" i="12"/>
  <c r="AF42" i="12"/>
  <c r="I20" i="1"/>
  <c r="I19" i="1"/>
  <c r="I18" i="1"/>
  <c r="I17" i="1"/>
  <c r="I16" i="1"/>
  <c r="I54" i="1"/>
  <c r="J52" i="1" s="1"/>
  <c r="F42" i="1"/>
  <c r="G23" i="1" s="1"/>
  <c r="G42" i="1"/>
  <c r="G25" i="1" s="1"/>
  <c r="A25" i="1" s="1"/>
  <c r="H40" i="1"/>
  <c r="I40" i="1" s="1"/>
  <c r="H39" i="1"/>
  <c r="H42" i="1" s="1"/>
  <c r="J28" i="1"/>
  <c r="J26" i="1"/>
  <c r="G38" i="1"/>
  <c r="F38" i="1"/>
  <c r="J23" i="1"/>
  <c r="J24" i="1"/>
  <c r="J25" i="1"/>
  <c r="J27" i="1"/>
  <c r="E24" i="1"/>
  <c r="E26" i="1"/>
  <c r="J49" i="1" l="1"/>
  <c r="J50" i="1"/>
  <c r="J51" i="1"/>
  <c r="J54" i="1" s="1"/>
  <c r="J53" i="1"/>
  <c r="A26" i="1"/>
  <c r="G26" i="1"/>
  <c r="A23" i="1"/>
  <c r="G28" i="1"/>
  <c r="M8" i="12"/>
  <c r="M25" i="12"/>
  <c r="M20" i="12"/>
  <c r="M19" i="12" s="1"/>
  <c r="M36" i="12"/>
  <c r="M35" i="12" s="1"/>
  <c r="I21" i="1"/>
  <c r="I39" i="1"/>
  <c r="I42" i="1" s="1"/>
  <c r="J40" i="1" s="1"/>
  <c r="G24" i="1" l="1"/>
  <c r="A27" i="1" s="1"/>
  <c r="A24" i="1"/>
  <c r="J39" i="1"/>
  <c r="J42" i="1" s="1"/>
  <c r="J41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Legner</author>
  </authors>
  <commentList>
    <comment ref="S6" authorId="0" shapeId="0" xr:uid="{85141BBA-E507-4D19-83C5-FF332D44646B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15A2047F-CE8D-4906-B5BB-26D276ED6382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<sst xmlns="http://schemas.openxmlformats.org/spreadsheetml/2006/main" count="284" uniqueCount="152">
  <si>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</si>
  <si>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</si>
  <si>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</si>
  <si>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</si>
  <si>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</si>
  <si>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</si>
  <si>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</si>
  <si>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</si>
  <si>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</si>
  <si>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</si>
  <si>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</si>
  <si>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</si>
  <si>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</si>
  <si>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</si>
  <si>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</si>
  <si>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</si>
  <si>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</si>
  <si>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</si>
  <si>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</si>
  <si>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</si>
  <si>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</si>
  <si>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</si>
  <si>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</si>
  <si>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</si>
  <si>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</si>
  <si>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</si>
  <si>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</si>
  <si>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</si>
  <si>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</si>
  <si>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</si>
  <si>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</si>
  <si>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</si>
  <si>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</si>
  <si>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</si>
  <si>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</si>
  <si>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</si>
  <si>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</si>
  <si>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</si>
  <si>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</si>
  <si>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</si>
  <si>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</si>
  <si>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2023049</t>
  </si>
  <si>
    <t>Sloup v Čechách</t>
  </si>
  <si>
    <t>01</t>
  </si>
  <si>
    <t>Obnova výplní otvorů - I.etapa</t>
  </si>
  <si>
    <t>Objekt:</t>
  </si>
  <si>
    <t>Rozpočet:</t>
  </si>
  <si>
    <t>Kaple sv. Jana Nepomuckého, Sloup v Čechách</t>
  </si>
  <si>
    <t>Stavba</t>
  </si>
  <si>
    <t>Celkem za stavbu</t>
  </si>
  <si>
    <t>CZK</t>
  </si>
  <si>
    <t>Rekapitulace dílů</t>
  </si>
  <si>
    <t>Typ dílu</t>
  </si>
  <si>
    <t>94</t>
  </si>
  <si>
    <t>Lešení a stavební výtahy</t>
  </si>
  <si>
    <t>95</t>
  </si>
  <si>
    <t>Dokončovací konstrukce na pozemních stavbách</t>
  </si>
  <si>
    <t>99</t>
  </si>
  <si>
    <t>Staveništní přesun hmot</t>
  </si>
  <si>
    <t>766</t>
  </si>
  <si>
    <t>Konstrukce truhlářské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</si>
  <si>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</si>
  <si>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</si>
  <si>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</si>
  <si>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</si>
  <si>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</si>
  <si>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</si>
  <si>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</si>
  <si>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</si>
  <si>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</si>
  <si>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</si>
  <si>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</si>
  <si>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</si>
  <si>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</si>
  <si>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</si>
  <si>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</si>
  <si>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</si>
  <si>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</si>
  <si>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</si>
  <si>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</si>
  <si>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</si>
  <si>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</si>
  <si>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</si>
  <si>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</si>
  <si>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</si>
  <si>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</si>
  <si>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</si>
  <si>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</si>
  <si>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</si>
  <si>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</si>
  <si>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</si>
  <si>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941941031R00</t>
  </si>
  <si>
    <t>Montáž lešení leh.řad.s podlahami,š.do 1 m, H 10 m</t>
  </si>
  <si>
    <t>m2</t>
  </si>
  <si>
    <t>RTS 23/ I</t>
  </si>
  <si>
    <t>Práce</t>
  </si>
  <si>
    <t>Běžná</t>
  </si>
  <si>
    <t>POL1_</t>
  </si>
  <si>
    <t>Včetně kotvení lešení.</t>
  </si>
  <si>
    <t>POP</t>
  </si>
  <si>
    <t xml:space="preserve">pro osazení oken : </t>
  </si>
  <si>
    <t>VV</t>
  </si>
  <si>
    <t xml:space="preserve">kasulové okno : </t>
  </si>
  <si>
    <t>uvnitř : 2,5*6*4</t>
  </si>
  <si>
    <t xml:space="preserve">oválné okno : </t>
  </si>
  <si>
    <t>z venku : 2,5*7*2</t>
  </si>
  <si>
    <t>uvnitř : 2,5*7*4</t>
  </si>
  <si>
    <t>941941191R00</t>
  </si>
  <si>
    <t>Příplatek za každý měsíc použití lešení k pol.1031</t>
  </si>
  <si>
    <t>941941831R00</t>
  </si>
  <si>
    <t>Demontáž lešení leh.řad.s podlahami,š.1 m, H 10 m</t>
  </si>
  <si>
    <t>95.01</t>
  </si>
  <si>
    <t>Ostatní stavební a přípomocné práce vč. pomocného materiálu</t>
  </si>
  <si>
    <t xml:space="preserve">hod   </t>
  </si>
  <si>
    <t>Vlastní</t>
  </si>
  <si>
    <t>Indiv</t>
  </si>
  <si>
    <t>kasulové okno 10 hod. okno : 4*10</t>
  </si>
  <si>
    <t>oválné okno 6 hod. okno : 6*6</t>
  </si>
  <si>
    <t>999281111R00</t>
  </si>
  <si>
    <t>Přesun hmot pro opravy a údržbu do výšky 25 m</t>
  </si>
  <si>
    <t>t</t>
  </si>
  <si>
    <t>Přesun hmot</t>
  </si>
  <si>
    <t>POL7_</t>
  </si>
  <si>
    <t>766.00</t>
  </si>
  <si>
    <t>Demontáž a zaměření stávajících výplní pro výrobu a profilaci nových oken vč. pomocného lešení a pod.</t>
  </si>
  <si>
    <t xml:space="preserve">ks    </t>
  </si>
  <si>
    <t>kasulové okno : 4</t>
  </si>
  <si>
    <t>oválné okno : 6</t>
  </si>
  <si>
    <t>okno : 2</t>
  </si>
  <si>
    <t>766.01</t>
  </si>
  <si>
    <t>Dodávka a montáž - dřevěné kasulové okno 1900x3030 mm, ozn. O1,O3 viz tabulka oken</t>
  </si>
  <si>
    <t>766.02</t>
  </si>
  <si>
    <t>Dodávka a montáž - dřevěné kasulové okno 1900x3030 mm, ozn. O2,O4 viz tabulka oken</t>
  </si>
  <si>
    <t>766.03</t>
  </si>
  <si>
    <t>Dodávka a montáž - dřevěné okno 1540x2230 mm, ozn. O5,O6,O7,O8,O9,O10 viz tabulka oken</t>
  </si>
  <si>
    <t>766.04</t>
  </si>
  <si>
    <t>Dodávka a montáž - dřevěné okno 970x800 mm, ozn. O11,O12 viz tabulka oken</t>
  </si>
  <si>
    <t>766.08</t>
  </si>
  <si>
    <t>Dodávka a montáž - Nové vstupní dveře do hrobky 1680x2340 mm, ozn. D2, viz tabulka dveří</t>
  </si>
  <si>
    <t>005121 R</t>
  </si>
  <si>
    <t>Zařízení staveniště</t>
  </si>
  <si>
    <t>Soubor</t>
  </si>
  <si>
    <t>VRN</t>
  </si>
  <si>
    <t>POL99_8</t>
  </si>
  <si>
    <t>Veškeré náklady spojené s vybudováním, provozem a odstraněním zařízení staveniště.</t>
  </si>
  <si>
    <t>- mobilní WC</t>
  </si>
  <si>
    <t>- zabezpečení proti vstupu nepovolaných osob</t>
  </si>
  <si>
    <t>SUM</t>
  </si>
  <si>
    <t>Poznámky uchazeče k zadání</t>
  </si>
  <si>
    <t>POPUZIV</t>
  </si>
  <si>
    <t>- oplocení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</si>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</sst>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30" xfId="0" applyNumberFormat="1" applyFont="1" applyFill="1" applyBorder="1" applyAlignment="1">
      <alignment vertical="center"/>
    </xf>
    <xf numFmtId="4" fontId="7" fillId="4" borderId="31" xfId="0" applyNumberFormat="1" applyFont="1" applyFill="1" applyBorder="1" applyAlignment="1">
      <alignment vertical="center" wrapText="1"/>
    </xf>
    <xf numFmtId="4" fontId="10" fillId="4" borderId="32" xfId="0" applyNumberFormat="1" applyFont="1" applyFill="1" applyBorder="1" applyAlignment="1">
      <alignment horizontal="center" vertical="center" wrapText="1" shrinkToFit="1"/>
    </xf>
    <xf numFmtId="4" fontId="7" fillId="4" borderId="32" xfId="0" applyNumberFormat="1" applyFont="1" applyFill="1" applyBorder="1" applyAlignment="1">
      <alignment horizontal="center" vertical="center" wrapText="1" shrinkToFit="1"/>
    </xf>
    <xf numFmtId="3" fontId="7" fillId="4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4" fontId="0" fillId="2" borderId="38" xfId="0" applyNumberFormat="1" applyFill="1" applyBorder="1" applyAlignment="1">
      <alignment vertical="center"/>
    </xf>
    <xf numFmtId="4" fontId="0" fillId="2" borderId="39" xfId="0" applyNumberFormat="1" applyFill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shrinkToFit="1"/>
    </xf>
    <xf numFmtId="3" fontId="0" fillId="2" borderId="39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2" fontId="12" fillId="2" borderId="7" xfId="0" applyNumberFormat="1" applyFont="1" applyFill="1" applyBorder="1" applyAlignment="1">
      <alignment horizontal="righ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" fontId="12" fillId="2" borderId="7" xfId="0" applyNumberFormat="1" applyFont="1" applyFill="1" applyBorder="1" applyAlignment="1">
      <alignment horizontal="right" vertical="center"/>
    </xf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2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2" borderId="39" xfId="0" applyNumberFormat="1" applyFont="1" applyFill="1" applyBorder="1" applyAlignment="1">
      <alignment horizontal="center" vertical="center"/>
    </xf>
    <xf numFmtId="4" fontId="7" fillId="2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3" borderId="29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40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4" fontId="8" fillId="2" borderId="0" xfId="0" applyNumberFormat="1" applyFont="1" applyFill="1" applyBorder="1" applyAlignment="1">
      <alignment vertical="top" shrinkToFit="1"/>
    </xf>
    <xf numFmtId="0" fontId="8" fillId="2" borderId="29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5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40" xfId="0" applyNumberFormat="1" applyFont="1" applyFill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3" borderId="42" xfId="0" applyNumberFormat="1" applyFont="1" applyFill="1" applyBorder="1" applyAlignment="1" applyProtection="1">
      <alignment vertical="top" shrinkToFit="1"/>
      <protection locked="0"/>
    </xf>
    <xf numFmtId="4" fontId="16" fillId="0" borderId="42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0" fontId="17" fillId="0" borderId="18" xfId="0" applyNumberFormat="1" applyFont="1" applyBorder="1" applyAlignment="1">
      <alignment vertical="top" wrapTex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3" borderId="45" xfId="0" applyNumberFormat="1" applyFont="1" applyFill="1" applyBorder="1" applyAlignment="1" applyProtection="1">
      <alignment vertical="top" shrinkToFit="1"/>
      <protection locked="0"/>
    </xf>
    <xf numFmtId="4" fontId="16" fillId="0" borderId="45" xfId="0" applyNumberFormat="1" applyFont="1" applyBorder="1" applyAlignment="1">
      <alignment vertical="top" shrinkToFit="1"/>
    </xf>
    <xf numFmtId="4" fontId="16" fillId="0" borderId="46" xfId="0" applyNumberFormat="1" applyFont="1" applyBorder="1" applyAlignment="1">
      <alignment vertical="top" shrinkToFit="1"/>
    </xf>
    <xf numFmtId="0" fontId="17" fillId="0" borderId="0" xfId="0" applyNumberFormat="1" applyFont="1" applyBorder="1" applyAlignment="1">
      <alignment vertical="top" wrapText="1"/>
    </xf>
    <xf numFmtId="49" fontId="8" fillId="2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7"/>
  <sheetViews>
    <sheetView showGridLines="0" tabSelected="1" topLeftCell="B22" zoomScaleNormal="100" zoomScaleSheetLayoutView="75" workbookViewId="0">
      <selection activeCell="A28" sqref="A28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38</v>
      </c>
      <c r="B1" s="76" t="s">
        <v>4</v>
      </c>
      <c r="C1" s="77"/>
      <c r="D1" s="77"/>
      <c r="E1" s="77"/>
      <c r="F1" s="77"/>
      <c r="G1" s="77"/>
      <c r="H1" s="77"/>
      <c r="I1" s="77"/>
      <c r="J1" s="78"/>
    </row>
    <row r="2" spans="1:15" ht="36" customHeight="1" x14ac:dyDescent="0.25">
      <c r="A2" s="2"/>
      <c r="B2" s="111" t="s">
        <v>24</v>
      </c>
      <c r="C2" s="112"/>
      <c r="D2" s="113" t="s">
        <v>41</v>
      </c>
      <c r="E2" s="114" t="s">
        <v>47</v>
      </c>
      <c r="F2" s="115"/>
      <c r="G2" s="115"/>
      <c r="H2" s="115"/>
      <c r="I2" s="115"/>
      <c r="J2" s="116"/>
      <c r="O2" s="1"/>
    </row>
    <row r="3" spans="1:15" ht="27" customHeight="1" x14ac:dyDescent="0.25">
      <c r="A3" s="2"/>
      <c r="B3" s="117" t="s">
        <v>45</v>
      </c>
      <c r="C3" s="112"/>
      <c r="D3" s="118" t="s">
        <v>43</v>
      </c>
      <c r="E3" s="119" t="s">
        <v>44</v>
      </c>
      <c r="F3" s="120"/>
      <c r="G3" s="120"/>
      <c r="H3" s="120"/>
      <c r="I3" s="120"/>
      <c r="J3" s="121"/>
    </row>
    <row r="4" spans="1:15" ht="23.25" customHeight="1" x14ac:dyDescent="0.25">
      <c r="A4" s="110">
        <v>3692</v>
      </c>
      <c r="B4" s="122" t="s">
        <v>46</v>
      </c>
      <c r="C4" s="123"/>
      <c r="D4" s="124" t="s">
        <v>41</v>
      </c>
      <c r="E4" s="125" t="s">
        <v>42</v>
      </c>
      <c r="F4" s="126"/>
      <c r="G4" s="126"/>
      <c r="H4" s="126"/>
      <c r="I4" s="126"/>
      <c r="J4" s="127"/>
    </row>
    <row r="5" spans="1:15" ht="24" customHeight="1" x14ac:dyDescent="0.25">
      <c r="A5" s="2"/>
      <c r="B5" s="31" t="s">
        <v>23</v>
      </c>
      <c r="D5" s="91"/>
      <c r="E5" s="92"/>
      <c r="F5" s="92"/>
      <c r="G5" s="92"/>
      <c r="H5" s="18" t="s">
        <v>40</v>
      </c>
      <c r="I5" s="22"/>
      <c r="J5" s="8"/>
    </row>
    <row r="6" spans="1:15" ht="15.75" customHeight="1" x14ac:dyDescent="0.25">
      <c r="A6" s="2"/>
      <c r="B6" s="28"/>
      <c r="C6" s="55"/>
      <c r="D6" s="85"/>
      <c r="E6" s="93"/>
      <c r="F6" s="93"/>
      <c r="G6" s="93"/>
      <c r="H6" s="18" t="s">
        <v>36</v>
      </c>
      <c r="I6" s="22"/>
      <c r="J6" s="8"/>
    </row>
    <row r="7" spans="1:15" ht="15.75" customHeight="1" x14ac:dyDescent="0.25">
      <c r="A7" s="2"/>
      <c r="B7" s="29"/>
      <c r="C7" s="56"/>
      <c r="D7" s="53"/>
      <c r="E7" s="94"/>
      <c r="F7" s="95"/>
      <c r="G7" s="95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128"/>
      <c r="E11" s="128"/>
      <c r="F11" s="128"/>
      <c r="G11" s="128"/>
      <c r="H11" s="18" t="s">
        <v>40</v>
      </c>
      <c r="I11" s="133"/>
      <c r="J11" s="8"/>
    </row>
    <row r="12" spans="1:15" ht="15.75" customHeight="1" x14ac:dyDescent="0.25">
      <c r="A12" s="2"/>
      <c r="B12" s="28"/>
      <c r="C12" s="55"/>
      <c r="D12" s="129"/>
      <c r="E12" s="129"/>
      <c r="F12" s="129"/>
      <c r="G12" s="129"/>
      <c r="H12" s="18" t="s">
        <v>36</v>
      </c>
      <c r="I12" s="133"/>
      <c r="J12" s="8"/>
    </row>
    <row r="13" spans="1:15" ht="15.75" customHeight="1" x14ac:dyDescent="0.25">
      <c r="A13" s="2"/>
      <c r="B13" s="29"/>
      <c r="C13" s="56"/>
      <c r="D13" s="132"/>
      <c r="E13" s="130"/>
      <c r="F13" s="131"/>
      <c r="G13" s="131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61"/>
      <c r="D15" s="54"/>
      <c r="E15" s="86"/>
      <c r="F15" s="86"/>
      <c r="G15" s="87"/>
      <c r="H15" s="87"/>
      <c r="I15" s="87" t="s">
        <v>31</v>
      </c>
      <c r="J15" s="88"/>
    </row>
    <row r="16" spans="1:15" ht="23.25" customHeight="1" x14ac:dyDescent="0.25">
      <c r="A16" s="195" t="s">
        <v>26</v>
      </c>
      <c r="B16" s="38" t="s">
        <v>26</v>
      </c>
      <c r="C16" s="62"/>
      <c r="D16" s="63"/>
      <c r="E16" s="82"/>
      <c r="F16" s="83"/>
      <c r="G16" s="82"/>
      <c r="H16" s="83"/>
      <c r="I16" s="82">
        <f>SUMIF(F49:F53,A16,I49:I53)+SUMIF(F49:F53,"PSU",I49:I53)</f>
        <v>0</v>
      </c>
      <c r="J16" s="84"/>
    </row>
    <row r="17" spans="1:10" ht="23.25" customHeight="1" x14ac:dyDescent="0.25">
      <c r="A17" s="195" t="s">
        <v>27</v>
      </c>
      <c r="B17" s="38" t="s">
        <v>27</v>
      </c>
      <c r="C17" s="62"/>
      <c r="D17" s="63"/>
      <c r="E17" s="82"/>
      <c r="F17" s="83"/>
      <c r="G17" s="82"/>
      <c r="H17" s="83"/>
      <c r="I17" s="82">
        <f>SUMIF(F49:F53,A17,I49:I53)</f>
        <v>0</v>
      </c>
      <c r="J17" s="84"/>
    </row>
    <row r="18" spans="1:10" ht="23.25" customHeight="1" x14ac:dyDescent="0.25">
      <c r="A18" s="195" t="s">
        <v>28</v>
      </c>
      <c r="B18" s="38" t="s">
        <v>28</v>
      </c>
      <c r="C18" s="62"/>
      <c r="D18" s="63"/>
      <c r="E18" s="82"/>
      <c r="F18" s="83"/>
      <c r="G18" s="82"/>
      <c r="H18" s="83"/>
      <c r="I18" s="82">
        <f>SUMIF(F49:F53,A18,I49:I53)</f>
        <v>0</v>
      </c>
      <c r="J18" s="84"/>
    </row>
    <row r="19" spans="1:10" ht="23.25" customHeight="1" x14ac:dyDescent="0.25">
      <c r="A19" s="195" t="s">
        <v>62</v>
      </c>
      <c r="B19" s="38" t="s">
        <v>29</v>
      </c>
      <c r="C19" s="62"/>
      <c r="D19" s="63"/>
      <c r="E19" s="82"/>
      <c r="F19" s="83"/>
      <c r="G19" s="82"/>
      <c r="H19" s="83"/>
      <c r="I19" s="82">
        <f>SUMIF(F49:F53,A19,I49:I53)</f>
        <v>0</v>
      </c>
      <c r="J19" s="84"/>
    </row>
    <row r="20" spans="1:10" ht="23.25" customHeight="1" x14ac:dyDescent="0.25">
      <c r="A20" s="195" t="s">
        <v>61</v>
      </c>
      <c r="B20" s="38" t="s">
        <v>30</v>
      </c>
      <c r="C20" s="62"/>
      <c r="D20" s="63"/>
      <c r="E20" s="82"/>
      <c r="F20" s="83"/>
      <c r="G20" s="82"/>
      <c r="H20" s="83"/>
      <c r="I20" s="82">
        <f>SUMIF(F49:F53,A20,I49:I53)</f>
        <v>0</v>
      </c>
      <c r="J20" s="84"/>
    </row>
    <row r="21" spans="1:10" ht="23.25" customHeight="1" x14ac:dyDescent="0.25">
      <c r="A21" s="2"/>
      <c r="B21" s="48" t="s">
        <v>31</v>
      </c>
      <c r="C21" s="64"/>
      <c r="D21" s="65"/>
      <c r="E21" s="89"/>
      <c r="F21" s="90"/>
      <c r="G21" s="89"/>
      <c r="H21" s="90"/>
      <c r="I21" s="89">
        <f>SUM(I16:J20)</f>
        <v>0</v>
      </c>
      <c r="J21" s="101"/>
    </row>
    <row r="22" spans="1:10" ht="33" customHeight="1" x14ac:dyDescent="0.25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99">
        <f>ZakladDPHSniVypocet</f>
        <v>0</v>
      </c>
      <c r="H23" s="100"/>
      <c r="I23" s="100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97">
        <f>A23</f>
        <v>0</v>
      </c>
      <c r="H24" s="98"/>
      <c r="I24" s="98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99">
        <f>ZakladDPHZaklVypocet</f>
        <v>0</v>
      </c>
      <c r="H25" s="100"/>
      <c r="I25" s="100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79">
        <f>A25</f>
        <v>0</v>
      </c>
      <c r="H26" s="80"/>
      <c r="I26" s="80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1">
        <f>CenaCelkem-(ZakladDPHSni+DPHSni+ZakladDPHZakl+DPHZakl)</f>
        <v>0</v>
      </c>
      <c r="H27" s="81"/>
      <c r="I27" s="81"/>
      <c r="J27" s="41" t="str">
        <f t="shared" si="0"/>
        <v>CZK</v>
      </c>
    </row>
    <row r="28" spans="1:10" ht="27.75" hidden="1" customHeight="1" thickBot="1" x14ac:dyDescent="0.3">
      <c r="A28" s="2"/>
      <c r="B28" s="164" t="s">
        <v>25</v>
      </c>
      <c r="C28" s="165"/>
      <c r="D28" s="165"/>
      <c r="E28" s="166"/>
      <c r="F28" s="167"/>
      <c r="G28" s="168">
        <f>ZakladDPHSniVypocet+ZakladDPHZaklVypocet</f>
        <v>0</v>
      </c>
      <c r="H28" s="168"/>
      <c r="I28" s="168"/>
      <c r="J28" s="169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64" t="s">
        <v>37</v>
      </c>
      <c r="C29" s="170"/>
      <c r="D29" s="170"/>
      <c r="E29" s="170"/>
      <c r="F29" s="171"/>
      <c r="G29" s="172">
        <f>A27</f>
        <v>0</v>
      </c>
      <c r="H29" s="172"/>
      <c r="I29" s="172"/>
      <c r="J29" s="173" t="s">
        <v>50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102"/>
      <c r="E34" s="103"/>
      <c r="G34" s="104"/>
      <c r="H34" s="105"/>
      <c r="I34" s="105"/>
      <c r="J34" s="25"/>
    </row>
    <row r="35" spans="1:10" ht="12.75" customHeight="1" x14ac:dyDescent="0.25">
      <c r="A35" s="2"/>
      <c r="B35" s="2"/>
      <c r="D35" s="96" t="s">
        <v>2</v>
      </c>
      <c r="E35" s="96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136" t="s">
        <v>17</v>
      </c>
      <c r="C37" s="137"/>
      <c r="D37" s="137"/>
      <c r="E37" s="137"/>
      <c r="F37" s="138"/>
      <c r="G37" s="138"/>
      <c r="H37" s="138"/>
      <c r="I37" s="138"/>
      <c r="J37" s="139"/>
    </row>
    <row r="38" spans="1:10" ht="25.5" hidden="1" customHeight="1" x14ac:dyDescent="0.25">
      <c r="A38" s="135" t="s">
        <v>39</v>
      </c>
      <c r="B38" s="140" t="s">
        <v>18</v>
      </c>
      <c r="C38" s="141" t="s">
        <v>6</v>
      </c>
      <c r="D38" s="141"/>
      <c r="E38" s="141"/>
      <c r="F38" s="142" t="str">
        <f>B23</f>
        <v>Základ pro sníženou DPH</v>
      </c>
      <c r="G38" s="142" t="str">
        <f>B25</f>
        <v>Základ pro základní DPH</v>
      </c>
      <c r="H38" s="143" t="s">
        <v>19</v>
      </c>
      <c r="I38" s="143" t="s">
        <v>1</v>
      </c>
      <c r="J38" s="144" t="s">
        <v>0</v>
      </c>
    </row>
    <row r="39" spans="1:10" ht="25.5" hidden="1" customHeight="1" x14ac:dyDescent="0.25">
      <c r="A39" s="135">
        <v>1</v>
      </c>
      <c r="B39" s="145" t="s">
        <v>48</v>
      </c>
      <c r="C39" s="146"/>
      <c r="D39" s="146"/>
      <c r="E39" s="146"/>
      <c r="F39" s="147">
        <f>'01 2023049 Pol'!AE42</f>
        <v>0</v>
      </c>
      <c r="G39" s="148">
        <f>'01 2023049 Pol'!AF42</f>
        <v>0</v>
      </c>
      <c r="H39" s="149">
        <f>(F39*SazbaDPH1/100)+(G39*SazbaDPH2/100)</f>
        <v>0</v>
      </c>
      <c r="I39" s="149">
        <f>F39+G39+H39</f>
        <v>0</v>
      </c>
      <c r="J39" s="150" t="str">
        <f>IF(CenaCelkemVypocet=0,"",I39/CenaCelkemVypocet*100)</f>
        <v/>
      </c>
    </row>
    <row r="40" spans="1:10" ht="25.5" hidden="1" customHeight="1" x14ac:dyDescent="0.25">
      <c r="A40" s="135">
        <v>2</v>
      </c>
      <c r="B40" s="151" t="s">
        <v>43</v>
      </c>
      <c r="C40" s="152" t="s">
        <v>44</v>
      </c>
      <c r="D40" s="152"/>
      <c r="E40" s="152"/>
      <c r="F40" s="153">
        <f>'01 2023049 Pol'!AE42</f>
        <v>0</v>
      </c>
      <c r="G40" s="154">
        <f>'01 2023049 Pol'!AF42</f>
        <v>0</v>
      </c>
      <c r="H40" s="154">
        <f>(F40*SazbaDPH1/100)+(G40*SazbaDPH2/100)</f>
        <v>0</v>
      </c>
      <c r="I40" s="154">
        <f>F40+G40+H40</f>
        <v>0</v>
      </c>
      <c r="J40" s="155" t="str">
        <f>IF(CenaCelkemVypocet=0,"",I40/CenaCelkemVypocet*100)</f>
        <v/>
      </c>
    </row>
    <row r="41" spans="1:10" ht="25.5" hidden="1" customHeight="1" x14ac:dyDescent="0.25">
      <c r="A41" s="135">
        <v>3</v>
      </c>
      <c r="B41" s="156" t="s">
        <v>41</v>
      </c>
      <c r="C41" s="146" t="s">
        <v>42</v>
      </c>
      <c r="D41" s="146"/>
      <c r="E41" s="146"/>
      <c r="F41" s="157">
        <f>'01 2023049 Pol'!AE42</f>
        <v>0</v>
      </c>
      <c r="G41" s="149">
        <f>'01 2023049 Pol'!AF42</f>
        <v>0</v>
      </c>
      <c r="H41" s="149">
        <f>(F41*SazbaDPH1/100)+(G41*SazbaDPH2/100)</f>
        <v>0</v>
      </c>
      <c r="I41" s="149">
        <f>F41+G41+H41</f>
        <v>0</v>
      </c>
      <c r="J41" s="150" t="str">
        <f>IF(CenaCelkemVypocet=0,"",I41/CenaCelkemVypocet*100)</f>
        <v/>
      </c>
    </row>
    <row r="42" spans="1:10" ht="25.5" hidden="1" customHeight="1" x14ac:dyDescent="0.25">
      <c r="A42" s="135"/>
      <c r="B42" s="158" t="s">
        <v>49</v>
      </c>
      <c r="C42" s="159"/>
      <c r="D42" s="159"/>
      <c r="E42" s="160"/>
      <c r="F42" s="161">
        <f>SUMIF(A39:A41,"=1",F39:F41)</f>
        <v>0</v>
      </c>
      <c r="G42" s="162">
        <f>SUMIF(A39:A41,"=1",G39:G41)</f>
        <v>0</v>
      </c>
      <c r="H42" s="162">
        <f>SUMIF(A39:A41,"=1",H39:H41)</f>
        <v>0</v>
      </c>
      <c r="I42" s="162">
        <f>SUMIF(A39:A41,"=1",I39:I41)</f>
        <v>0</v>
      </c>
      <c r="J42" s="163">
        <f>SUMIF(A39:A41,"=1",J39:J41)</f>
        <v>0</v>
      </c>
    </row>
    <row r="46" spans="1:10" ht="15.6" x14ac:dyDescent="0.3">
      <c r="B46" s="174" t="s">
        <v>51</v>
      </c>
    </row>
    <row r="48" spans="1:10" ht="25.5" customHeight="1" x14ac:dyDescent="0.25">
      <c r="A48" s="176"/>
      <c r="B48" s="179" t="s">
        <v>18</v>
      </c>
      <c r="C48" s="179" t="s">
        <v>6</v>
      </c>
      <c r="D48" s="180"/>
      <c r="E48" s="180"/>
      <c r="F48" s="181" t="s">
        <v>52</v>
      </c>
      <c r="G48" s="181"/>
      <c r="H48" s="181"/>
      <c r="I48" s="181" t="s">
        <v>31</v>
      </c>
      <c r="J48" s="181" t="s">
        <v>0</v>
      </c>
    </row>
    <row r="49" spans="1:10" ht="36.75" customHeight="1" x14ac:dyDescent="0.25">
      <c r="A49" s="177"/>
      <c r="B49" s="182" t="s">
        <v>53</v>
      </c>
      <c r="C49" s="183" t="s">
        <v>54</v>
      </c>
      <c r="D49" s="184"/>
      <c r="E49" s="184"/>
      <c r="F49" s="191" t="s">
        <v>26</v>
      </c>
      <c r="G49" s="192"/>
      <c r="H49" s="192"/>
      <c r="I49" s="192">
        <f>'01 2023049 Pol'!G8</f>
        <v>0</v>
      </c>
      <c r="J49" s="188" t="str">
        <f>IF(I54=0,"",I49/I54*100)</f>
        <v/>
      </c>
    </row>
    <row r="50" spans="1:10" ht="36.75" customHeight="1" x14ac:dyDescent="0.25">
      <c r="A50" s="177"/>
      <c r="B50" s="182" t="s">
        <v>55</v>
      </c>
      <c r="C50" s="183" t="s">
        <v>56</v>
      </c>
      <c r="D50" s="184"/>
      <c r="E50" s="184"/>
      <c r="F50" s="191" t="s">
        <v>26</v>
      </c>
      <c r="G50" s="192"/>
      <c r="H50" s="192"/>
      <c r="I50" s="192">
        <f>'01 2023049 Pol'!G19</f>
        <v>0</v>
      </c>
      <c r="J50" s="188" t="str">
        <f>IF(I54=0,"",I50/I54*100)</f>
        <v/>
      </c>
    </row>
    <row r="51" spans="1:10" ht="36.75" customHeight="1" x14ac:dyDescent="0.25">
      <c r="A51" s="177"/>
      <c r="B51" s="182" t="s">
        <v>57</v>
      </c>
      <c r="C51" s="183" t="s">
        <v>58</v>
      </c>
      <c r="D51" s="184"/>
      <c r="E51" s="184"/>
      <c r="F51" s="191" t="s">
        <v>26</v>
      </c>
      <c r="G51" s="192"/>
      <c r="H51" s="192"/>
      <c r="I51" s="192">
        <f>'01 2023049 Pol'!G23</f>
        <v>0</v>
      </c>
      <c r="J51" s="188" t="str">
        <f>IF(I54=0,"",I51/I54*100)</f>
        <v/>
      </c>
    </row>
    <row r="52" spans="1:10" ht="36.75" customHeight="1" x14ac:dyDescent="0.25">
      <c r="A52" s="177"/>
      <c r="B52" s="182" t="s">
        <v>59</v>
      </c>
      <c r="C52" s="183" t="s">
        <v>60</v>
      </c>
      <c r="D52" s="184"/>
      <c r="E52" s="184"/>
      <c r="F52" s="191" t="s">
        <v>27</v>
      </c>
      <c r="G52" s="192"/>
      <c r="H52" s="192"/>
      <c r="I52" s="192">
        <f>'01 2023049 Pol'!G25</f>
        <v>0</v>
      </c>
      <c r="J52" s="188" t="str">
        <f>IF(I54=0,"",I52/I54*100)</f>
        <v/>
      </c>
    </row>
    <row r="53" spans="1:10" ht="36.75" customHeight="1" x14ac:dyDescent="0.25">
      <c r="A53" s="177"/>
      <c r="B53" s="182" t="s">
        <v>61</v>
      </c>
      <c r="C53" s="183" t="s">
        <v>30</v>
      </c>
      <c r="D53" s="184"/>
      <c r="E53" s="184"/>
      <c r="F53" s="191" t="s">
        <v>61</v>
      </c>
      <c r="G53" s="192"/>
      <c r="H53" s="192"/>
      <c r="I53" s="192">
        <f>'01 2023049 Pol'!G35</f>
        <v>0</v>
      </c>
      <c r="J53" s="188" t="str">
        <f>IF(I54=0,"",I53/I54*100)</f>
        <v/>
      </c>
    </row>
    <row r="54" spans="1:10" ht="25.5" customHeight="1" x14ac:dyDescent="0.25">
      <c r="A54" s="178"/>
      <c r="B54" s="185" t="s">
        <v>1</v>
      </c>
      <c r="C54" s="186"/>
      <c r="D54" s="187"/>
      <c r="E54" s="187"/>
      <c r="F54" s="193"/>
      <c r="G54" s="194"/>
      <c r="H54" s="194"/>
      <c r="I54" s="194">
        <f>SUM(I49:I53)</f>
        <v>0</v>
      </c>
      <c r="J54" s="189">
        <f>SUM(J49:J53)</f>
        <v>0</v>
      </c>
    </row>
    <row r="55" spans="1:10" x14ac:dyDescent="0.25">
      <c r="F55" s="134"/>
      <c r="G55" s="134"/>
      <c r="H55" s="134"/>
      <c r="I55" s="134"/>
      <c r="J55" s="190"/>
    </row>
    <row r="56" spans="1:10" x14ac:dyDescent="0.25">
      <c r="F56" s="134"/>
      <c r="G56" s="134"/>
      <c r="H56" s="134"/>
      <c r="I56" s="134"/>
      <c r="J56" s="190"/>
    </row>
    <row r="57" spans="1:10" x14ac:dyDescent="0.25">
      <c r="F57" s="134"/>
      <c r="G57" s="134"/>
      <c r="H57" s="134"/>
      <c r="I57" s="134"/>
      <c r="J57" s="19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0">
    <mergeCell ref="C50:E50"/>
    <mergeCell ref="C51:E51"/>
    <mergeCell ref="C52:E52"/>
    <mergeCell ref="C53:E53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106" t="s">
        <v>7</v>
      </c>
      <c r="B1" s="106"/>
      <c r="C1" s="107"/>
      <c r="D1" s="106"/>
      <c r="E1" s="106"/>
      <c r="F1" s="106"/>
      <c r="G1" s="106"/>
    </row>
    <row r="2" spans="1:7" ht="24.9" customHeight="1" x14ac:dyDescent="0.25">
      <c r="A2" s="50" t="s">
        <v>8</v>
      </c>
      <c r="B2" s="49"/>
      <c r="C2" s="108"/>
      <c r="D2" s="108"/>
      <c r="E2" s="108"/>
      <c r="F2" s="108"/>
      <c r="G2" s="109"/>
    </row>
    <row r="3" spans="1:7" ht="24.9" customHeight="1" x14ac:dyDescent="0.25">
      <c r="A3" s="50" t="s">
        <v>9</v>
      </c>
      <c r="B3" s="49"/>
      <c r="C3" s="108"/>
      <c r="D3" s="108"/>
      <c r="E3" s="108"/>
      <c r="F3" s="108"/>
      <c r="G3" s="109"/>
    </row>
    <row r="4" spans="1:7" ht="24.9" customHeight="1" x14ac:dyDescent="0.25">
      <c r="A4" s="50" t="s">
        <v>10</v>
      </c>
      <c r="B4" s="49"/>
      <c r="C4" s="108"/>
      <c r="D4" s="108"/>
      <c r="E4" s="108"/>
      <c r="F4" s="108"/>
      <c r="G4" s="109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69BD3-B02D-49A8-968E-8490ADF707BA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3.2" outlineLevelRow="3" x14ac:dyDescent="0.25"/>
  <cols>
    <col min="1" max="1" width="3.44140625" customWidth="1"/>
    <col min="2" max="2" width="12.6640625" style="175" customWidth="1"/>
    <col min="3" max="3" width="38.33203125" style="175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18" width="0" hidden="1" customWidth="1"/>
    <col min="20" max="20" width="9.21875" customWidth="1"/>
    <col min="21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3">
      <c r="A1" s="196" t="s">
        <v>7</v>
      </c>
      <c r="B1" s="196"/>
      <c r="C1" s="196"/>
      <c r="D1" s="196"/>
      <c r="E1" s="196"/>
      <c r="F1" s="196"/>
      <c r="G1" s="196"/>
      <c r="AG1" t="s">
        <v>63</v>
      </c>
    </row>
    <row r="2" spans="1:60" ht="25.05" customHeight="1" x14ac:dyDescent="0.25">
      <c r="A2" s="197" t="s">
        <v>8</v>
      </c>
      <c r="B2" s="49" t="s">
        <v>41</v>
      </c>
      <c r="C2" s="200" t="s">
        <v>47</v>
      </c>
      <c r="D2" s="198"/>
      <c r="E2" s="198"/>
      <c r="F2" s="198"/>
      <c r="G2" s="199"/>
      <c r="AG2" t="s">
        <v>64</v>
      </c>
    </row>
    <row r="3" spans="1:60" ht="25.05" customHeight="1" x14ac:dyDescent="0.25">
      <c r="A3" s="197" t="s">
        <v>9</v>
      </c>
      <c r="B3" s="49" t="s">
        <v>43</v>
      </c>
      <c r="C3" s="200" t="s">
        <v>44</v>
      </c>
      <c r="D3" s="198"/>
      <c r="E3" s="198"/>
      <c r="F3" s="198"/>
      <c r="G3" s="199"/>
      <c r="AC3" s="175" t="s">
        <v>64</v>
      </c>
      <c r="AG3" t="s">
        <v>65</v>
      </c>
    </row>
    <row r="4" spans="1:60" ht="25.05" customHeight="1" x14ac:dyDescent="0.25">
      <c r="A4" s="201" t="s">
        <v>10</v>
      </c>
      <c r="B4" s="202" t="s">
        <v>41</v>
      </c>
      <c r="C4" s="203" t="s">
        <v>42</v>
      </c>
      <c r="D4" s="204"/>
      <c r="E4" s="204"/>
      <c r="F4" s="204"/>
      <c r="G4" s="205"/>
      <c r="AG4" t="s">
        <v>66</v>
      </c>
    </row>
    <row r="5" spans="1:60" x14ac:dyDescent="0.25">
      <c r="D5" s="10"/>
    </row>
    <row r="6" spans="1:60" ht="39.6" x14ac:dyDescent="0.25">
      <c r="A6" s="207" t="s">
        <v>67</v>
      </c>
      <c r="B6" s="209" t="s">
        <v>68</v>
      </c>
      <c r="C6" s="209" t="s">
        <v>69</v>
      </c>
      <c r="D6" s="208" t="s">
        <v>70</v>
      </c>
      <c r="E6" s="207" t="s">
        <v>71</v>
      </c>
      <c r="F6" s="206" t="s">
        <v>72</v>
      </c>
      <c r="G6" s="207" t="s">
        <v>31</v>
      </c>
      <c r="H6" s="210" t="s">
        <v>32</v>
      </c>
      <c r="I6" s="210" t="s">
        <v>73</v>
      </c>
      <c r="J6" s="210" t="s">
        <v>33</v>
      </c>
      <c r="K6" s="210" t="s">
        <v>74</v>
      </c>
      <c r="L6" s="210" t="s">
        <v>75</v>
      </c>
      <c r="M6" s="210" t="s">
        <v>76</v>
      </c>
      <c r="N6" s="210" t="s">
        <v>77</v>
      </c>
      <c r="O6" s="210" t="s">
        <v>78</v>
      </c>
      <c r="P6" s="210" t="s">
        <v>79</v>
      </c>
      <c r="Q6" s="210" t="s">
        <v>80</v>
      </c>
      <c r="R6" s="210" t="s">
        <v>81</v>
      </c>
      <c r="S6" s="210" t="s">
        <v>82</v>
      </c>
      <c r="T6" s="210" t="s">
        <v>83</v>
      </c>
      <c r="U6" s="210" t="s">
        <v>84</v>
      </c>
      <c r="V6" s="210" t="s">
        <v>85</v>
      </c>
      <c r="W6" s="210" t="s">
        <v>86</v>
      </c>
      <c r="X6" s="210" t="s">
        <v>87</v>
      </c>
      <c r="Y6" s="210" t="s">
        <v>88</v>
      </c>
    </row>
    <row r="7" spans="1:60" hidden="1" x14ac:dyDescent="0.25">
      <c r="A7" s="3"/>
      <c r="B7" s="4"/>
      <c r="C7" s="4"/>
      <c r="D7" s="6"/>
      <c r="E7" s="212"/>
      <c r="F7" s="213"/>
      <c r="G7" s="213"/>
      <c r="H7" s="213"/>
      <c r="I7" s="213"/>
      <c r="J7" s="213"/>
      <c r="K7" s="213"/>
      <c r="L7" s="213"/>
      <c r="M7" s="213"/>
      <c r="N7" s="212"/>
      <c r="O7" s="212"/>
      <c r="P7" s="212"/>
      <c r="Q7" s="212"/>
      <c r="R7" s="213"/>
      <c r="S7" s="213"/>
      <c r="T7" s="213"/>
      <c r="U7" s="213"/>
      <c r="V7" s="213"/>
      <c r="W7" s="213"/>
      <c r="X7" s="213"/>
      <c r="Y7" s="213"/>
    </row>
    <row r="8" spans="1:60" x14ac:dyDescent="0.25">
      <c r="A8" s="235" t="s">
        <v>89</v>
      </c>
      <c r="B8" s="236" t="s">
        <v>53</v>
      </c>
      <c r="C8" s="258" t="s">
        <v>54</v>
      </c>
      <c r="D8" s="237"/>
      <c r="E8" s="238"/>
      <c r="F8" s="239"/>
      <c r="G8" s="239">
        <f>SUMIF(AG9:AG18,"&lt;&gt;NOR",G9:G18)</f>
        <v>0</v>
      </c>
      <c r="H8" s="239"/>
      <c r="I8" s="239">
        <f>SUM(I9:I18)</f>
        <v>0</v>
      </c>
      <c r="J8" s="239"/>
      <c r="K8" s="239">
        <f>SUM(K9:K18)</f>
        <v>0</v>
      </c>
      <c r="L8" s="239"/>
      <c r="M8" s="239">
        <f>SUM(M9:M18)</f>
        <v>0</v>
      </c>
      <c r="N8" s="238"/>
      <c r="O8" s="238">
        <f>SUM(O9:O18)</f>
        <v>3.17</v>
      </c>
      <c r="P8" s="238"/>
      <c r="Q8" s="238">
        <f>SUM(Q9:Q18)</f>
        <v>0</v>
      </c>
      <c r="R8" s="239"/>
      <c r="S8" s="239"/>
      <c r="T8" s="240"/>
      <c r="U8" s="234"/>
      <c r="V8" s="234">
        <f>SUM(V9:V18)</f>
        <v>39.269999999999996</v>
      </c>
      <c r="W8" s="234"/>
      <c r="X8" s="234"/>
      <c r="Y8" s="234"/>
      <c r="AG8" t="s">
        <v>90</v>
      </c>
    </row>
    <row r="9" spans="1:60" outlineLevel="1" x14ac:dyDescent="0.25">
      <c r="A9" s="242">
        <v>1</v>
      </c>
      <c r="B9" s="243" t="s">
        <v>91</v>
      </c>
      <c r="C9" s="259" t="s">
        <v>92</v>
      </c>
      <c r="D9" s="244" t="s">
        <v>93</v>
      </c>
      <c r="E9" s="245">
        <v>165</v>
      </c>
      <c r="F9" s="246"/>
      <c r="G9" s="247">
        <f>ROUND(E9*F9,2)</f>
        <v>0</v>
      </c>
      <c r="H9" s="246"/>
      <c r="I9" s="247">
        <f>ROUND(E9*H9,2)</f>
        <v>0</v>
      </c>
      <c r="J9" s="246"/>
      <c r="K9" s="247">
        <f>ROUND(E9*J9,2)</f>
        <v>0</v>
      </c>
      <c r="L9" s="247">
        <v>21</v>
      </c>
      <c r="M9" s="247">
        <f>G9*(1+L9/100)</f>
        <v>0</v>
      </c>
      <c r="N9" s="245">
        <v>1.8380000000000001E-2</v>
      </c>
      <c r="O9" s="245">
        <f>ROUND(E9*N9,2)</f>
        <v>3.03</v>
      </c>
      <c r="P9" s="245">
        <v>0</v>
      </c>
      <c r="Q9" s="245">
        <f>ROUND(E9*P9,2)</f>
        <v>0</v>
      </c>
      <c r="R9" s="247"/>
      <c r="S9" s="247" t="s">
        <v>94</v>
      </c>
      <c r="T9" s="248" t="s">
        <v>94</v>
      </c>
      <c r="U9" s="231">
        <v>0.13</v>
      </c>
      <c r="V9" s="231">
        <f>ROUND(E9*U9,2)</f>
        <v>21.45</v>
      </c>
      <c r="W9" s="231"/>
      <c r="X9" s="231" t="s">
        <v>95</v>
      </c>
      <c r="Y9" s="231" t="s">
        <v>96</v>
      </c>
      <c r="Z9" s="211"/>
      <c r="AA9" s="211"/>
      <c r="AB9" s="211"/>
      <c r="AC9" s="211"/>
      <c r="AD9" s="211"/>
      <c r="AE9" s="211"/>
      <c r="AF9" s="211"/>
      <c r="AG9" s="211" t="s">
        <v>97</v>
      </c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</row>
    <row r="10" spans="1:60" outlineLevel="2" x14ac:dyDescent="0.25">
      <c r="A10" s="228"/>
      <c r="B10" s="229"/>
      <c r="C10" s="260" t="s">
        <v>98</v>
      </c>
      <c r="D10" s="249"/>
      <c r="E10" s="249"/>
      <c r="F10" s="249"/>
      <c r="G10" s="249"/>
      <c r="H10" s="231"/>
      <c r="I10" s="231"/>
      <c r="J10" s="231"/>
      <c r="K10" s="231"/>
      <c r="L10" s="231"/>
      <c r="M10" s="231"/>
      <c r="N10" s="230"/>
      <c r="O10" s="230"/>
      <c r="P10" s="230"/>
      <c r="Q10" s="230"/>
      <c r="R10" s="231"/>
      <c r="S10" s="231"/>
      <c r="T10" s="231"/>
      <c r="U10" s="231"/>
      <c r="V10" s="231"/>
      <c r="W10" s="231"/>
      <c r="X10" s="231"/>
      <c r="Y10" s="231"/>
      <c r="Z10" s="211"/>
      <c r="AA10" s="211"/>
      <c r="AB10" s="211"/>
      <c r="AC10" s="211"/>
      <c r="AD10" s="211"/>
      <c r="AE10" s="211"/>
      <c r="AF10" s="211"/>
      <c r="AG10" s="211" t="s">
        <v>99</v>
      </c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</row>
    <row r="11" spans="1:60" outlineLevel="2" x14ac:dyDescent="0.25">
      <c r="A11" s="228"/>
      <c r="B11" s="229"/>
      <c r="C11" s="261" t="s">
        <v>100</v>
      </c>
      <c r="D11" s="232"/>
      <c r="E11" s="233"/>
      <c r="F11" s="231"/>
      <c r="G11" s="231"/>
      <c r="H11" s="231"/>
      <c r="I11" s="231"/>
      <c r="J11" s="231"/>
      <c r="K11" s="231"/>
      <c r="L11" s="231"/>
      <c r="M11" s="231"/>
      <c r="N11" s="230"/>
      <c r="O11" s="230"/>
      <c r="P11" s="230"/>
      <c r="Q11" s="230"/>
      <c r="R11" s="231"/>
      <c r="S11" s="231"/>
      <c r="T11" s="231"/>
      <c r="U11" s="231"/>
      <c r="V11" s="231"/>
      <c r="W11" s="231"/>
      <c r="X11" s="231"/>
      <c r="Y11" s="231"/>
      <c r="Z11" s="211"/>
      <c r="AA11" s="211"/>
      <c r="AB11" s="211"/>
      <c r="AC11" s="211"/>
      <c r="AD11" s="211"/>
      <c r="AE11" s="211"/>
      <c r="AF11" s="211"/>
      <c r="AG11" s="211" t="s">
        <v>101</v>
      </c>
      <c r="AH11" s="211">
        <v>0</v>
      </c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</row>
    <row r="12" spans="1:60" outlineLevel="3" x14ac:dyDescent="0.25">
      <c r="A12" s="228"/>
      <c r="B12" s="229"/>
      <c r="C12" s="261" t="s">
        <v>102</v>
      </c>
      <c r="D12" s="232"/>
      <c r="E12" s="233"/>
      <c r="F12" s="231"/>
      <c r="G12" s="231"/>
      <c r="H12" s="231"/>
      <c r="I12" s="231"/>
      <c r="J12" s="231"/>
      <c r="K12" s="231"/>
      <c r="L12" s="231"/>
      <c r="M12" s="231"/>
      <c r="N12" s="230"/>
      <c r="O12" s="230"/>
      <c r="P12" s="230"/>
      <c r="Q12" s="230"/>
      <c r="R12" s="231"/>
      <c r="S12" s="231"/>
      <c r="T12" s="231"/>
      <c r="U12" s="231"/>
      <c r="V12" s="231"/>
      <c r="W12" s="231"/>
      <c r="X12" s="231"/>
      <c r="Y12" s="231"/>
      <c r="Z12" s="211"/>
      <c r="AA12" s="211"/>
      <c r="AB12" s="211"/>
      <c r="AC12" s="211"/>
      <c r="AD12" s="211"/>
      <c r="AE12" s="211"/>
      <c r="AF12" s="211"/>
      <c r="AG12" s="211" t="s">
        <v>101</v>
      </c>
      <c r="AH12" s="211">
        <v>0</v>
      </c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</row>
    <row r="13" spans="1:60" outlineLevel="3" x14ac:dyDescent="0.25">
      <c r="A13" s="228"/>
      <c r="B13" s="229"/>
      <c r="C13" s="261" t="s">
        <v>103</v>
      </c>
      <c r="D13" s="232"/>
      <c r="E13" s="233">
        <v>60</v>
      </c>
      <c r="F13" s="231"/>
      <c r="G13" s="231"/>
      <c r="H13" s="231"/>
      <c r="I13" s="231"/>
      <c r="J13" s="231"/>
      <c r="K13" s="231"/>
      <c r="L13" s="231"/>
      <c r="M13" s="231"/>
      <c r="N13" s="230"/>
      <c r="O13" s="230"/>
      <c r="P13" s="230"/>
      <c r="Q13" s="230"/>
      <c r="R13" s="231"/>
      <c r="S13" s="231"/>
      <c r="T13" s="231"/>
      <c r="U13" s="231"/>
      <c r="V13" s="231"/>
      <c r="W13" s="231"/>
      <c r="X13" s="231"/>
      <c r="Y13" s="231"/>
      <c r="Z13" s="211"/>
      <c r="AA13" s="211"/>
      <c r="AB13" s="211"/>
      <c r="AC13" s="211"/>
      <c r="AD13" s="211"/>
      <c r="AE13" s="211"/>
      <c r="AF13" s="211"/>
      <c r="AG13" s="211" t="s">
        <v>101</v>
      </c>
      <c r="AH13" s="211">
        <v>0</v>
      </c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</row>
    <row r="14" spans="1:60" outlineLevel="3" x14ac:dyDescent="0.25">
      <c r="A14" s="228"/>
      <c r="B14" s="229"/>
      <c r="C14" s="261" t="s">
        <v>104</v>
      </c>
      <c r="D14" s="232"/>
      <c r="E14" s="233"/>
      <c r="F14" s="231"/>
      <c r="G14" s="231"/>
      <c r="H14" s="231"/>
      <c r="I14" s="231"/>
      <c r="J14" s="231"/>
      <c r="K14" s="231"/>
      <c r="L14" s="231"/>
      <c r="M14" s="231"/>
      <c r="N14" s="230"/>
      <c r="O14" s="230"/>
      <c r="P14" s="230"/>
      <c r="Q14" s="230"/>
      <c r="R14" s="231"/>
      <c r="S14" s="231"/>
      <c r="T14" s="231"/>
      <c r="U14" s="231"/>
      <c r="V14" s="231"/>
      <c r="W14" s="231"/>
      <c r="X14" s="231"/>
      <c r="Y14" s="231"/>
      <c r="Z14" s="211"/>
      <c r="AA14" s="211"/>
      <c r="AB14" s="211"/>
      <c r="AC14" s="211"/>
      <c r="AD14" s="211"/>
      <c r="AE14" s="211"/>
      <c r="AF14" s="211"/>
      <c r="AG14" s="211" t="s">
        <v>101</v>
      </c>
      <c r="AH14" s="211">
        <v>0</v>
      </c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</row>
    <row r="15" spans="1:60" outlineLevel="3" x14ac:dyDescent="0.25">
      <c r="A15" s="228"/>
      <c r="B15" s="229"/>
      <c r="C15" s="261" t="s">
        <v>105</v>
      </c>
      <c r="D15" s="232"/>
      <c r="E15" s="233">
        <v>35</v>
      </c>
      <c r="F15" s="231"/>
      <c r="G15" s="231"/>
      <c r="H15" s="231"/>
      <c r="I15" s="231"/>
      <c r="J15" s="231"/>
      <c r="K15" s="231"/>
      <c r="L15" s="231"/>
      <c r="M15" s="231"/>
      <c r="N15" s="230"/>
      <c r="O15" s="230"/>
      <c r="P15" s="230"/>
      <c r="Q15" s="230"/>
      <c r="R15" s="231"/>
      <c r="S15" s="231"/>
      <c r="T15" s="231"/>
      <c r="U15" s="231"/>
      <c r="V15" s="231"/>
      <c r="W15" s="231"/>
      <c r="X15" s="231"/>
      <c r="Y15" s="231"/>
      <c r="Z15" s="211"/>
      <c r="AA15" s="211"/>
      <c r="AB15" s="211"/>
      <c r="AC15" s="211"/>
      <c r="AD15" s="211"/>
      <c r="AE15" s="211"/>
      <c r="AF15" s="211"/>
      <c r="AG15" s="211" t="s">
        <v>101</v>
      </c>
      <c r="AH15" s="211">
        <v>0</v>
      </c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</row>
    <row r="16" spans="1:60" outlineLevel="3" x14ac:dyDescent="0.25">
      <c r="A16" s="228"/>
      <c r="B16" s="229"/>
      <c r="C16" s="261" t="s">
        <v>106</v>
      </c>
      <c r="D16" s="232"/>
      <c r="E16" s="233">
        <v>70</v>
      </c>
      <c r="F16" s="231"/>
      <c r="G16" s="231"/>
      <c r="H16" s="231"/>
      <c r="I16" s="231"/>
      <c r="J16" s="231"/>
      <c r="K16" s="231"/>
      <c r="L16" s="231"/>
      <c r="M16" s="231"/>
      <c r="N16" s="230"/>
      <c r="O16" s="230"/>
      <c r="P16" s="230"/>
      <c r="Q16" s="230"/>
      <c r="R16" s="231"/>
      <c r="S16" s="231"/>
      <c r="T16" s="231"/>
      <c r="U16" s="231"/>
      <c r="V16" s="231"/>
      <c r="W16" s="231"/>
      <c r="X16" s="231"/>
      <c r="Y16" s="231"/>
      <c r="Z16" s="211"/>
      <c r="AA16" s="211"/>
      <c r="AB16" s="211"/>
      <c r="AC16" s="211"/>
      <c r="AD16" s="211"/>
      <c r="AE16" s="211"/>
      <c r="AF16" s="211"/>
      <c r="AG16" s="211" t="s">
        <v>101</v>
      </c>
      <c r="AH16" s="211">
        <v>0</v>
      </c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</row>
    <row r="17" spans="1:60" outlineLevel="1" x14ac:dyDescent="0.25">
      <c r="A17" s="250">
        <v>2</v>
      </c>
      <c r="B17" s="251" t="s">
        <v>107</v>
      </c>
      <c r="C17" s="262" t="s">
        <v>108</v>
      </c>
      <c r="D17" s="252" t="s">
        <v>93</v>
      </c>
      <c r="E17" s="253">
        <v>165</v>
      </c>
      <c r="F17" s="254"/>
      <c r="G17" s="255">
        <f>ROUND(E17*F17,2)</f>
        <v>0</v>
      </c>
      <c r="H17" s="254"/>
      <c r="I17" s="255">
        <f>ROUND(E17*H17,2)</f>
        <v>0</v>
      </c>
      <c r="J17" s="254"/>
      <c r="K17" s="255">
        <f>ROUND(E17*J17,2)</f>
        <v>0</v>
      </c>
      <c r="L17" s="255">
        <v>21</v>
      </c>
      <c r="M17" s="255">
        <f>G17*(1+L17/100)</f>
        <v>0</v>
      </c>
      <c r="N17" s="253">
        <v>8.4999999999999995E-4</v>
      </c>
      <c r="O17" s="253">
        <f>ROUND(E17*N17,2)</f>
        <v>0.14000000000000001</v>
      </c>
      <c r="P17" s="253">
        <v>0</v>
      </c>
      <c r="Q17" s="253">
        <f>ROUND(E17*P17,2)</f>
        <v>0</v>
      </c>
      <c r="R17" s="255"/>
      <c r="S17" s="255" t="s">
        <v>94</v>
      </c>
      <c r="T17" s="256" t="s">
        <v>94</v>
      </c>
      <c r="U17" s="231">
        <v>6.0000000000000001E-3</v>
      </c>
      <c r="V17" s="231">
        <f>ROUND(E17*U17,2)</f>
        <v>0.99</v>
      </c>
      <c r="W17" s="231"/>
      <c r="X17" s="231" t="s">
        <v>95</v>
      </c>
      <c r="Y17" s="231" t="s">
        <v>96</v>
      </c>
      <c r="Z17" s="211"/>
      <c r="AA17" s="211"/>
      <c r="AB17" s="211"/>
      <c r="AC17" s="211"/>
      <c r="AD17" s="211"/>
      <c r="AE17" s="211"/>
      <c r="AF17" s="211"/>
      <c r="AG17" s="211" t="s">
        <v>97</v>
      </c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</row>
    <row r="18" spans="1:60" outlineLevel="1" x14ac:dyDescent="0.25">
      <c r="A18" s="250">
        <v>3</v>
      </c>
      <c r="B18" s="251" t="s">
        <v>109</v>
      </c>
      <c r="C18" s="262" t="s">
        <v>110</v>
      </c>
      <c r="D18" s="252" t="s">
        <v>93</v>
      </c>
      <c r="E18" s="253">
        <v>165</v>
      </c>
      <c r="F18" s="254"/>
      <c r="G18" s="255">
        <f>ROUND(E18*F18,2)</f>
        <v>0</v>
      </c>
      <c r="H18" s="254"/>
      <c r="I18" s="255">
        <f>ROUND(E18*H18,2)</f>
        <v>0</v>
      </c>
      <c r="J18" s="254"/>
      <c r="K18" s="255">
        <f>ROUND(E18*J18,2)</f>
        <v>0</v>
      </c>
      <c r="L18" s="255">
        <v>21</v>
      </c>
      <c r="M18" s="255">
        <f>G18*(1+L18/100)</f>
        <v>0</v>
      </c>
      <c r="N18" s="253">
        <v>0</v>
      </c>
      <c r="O18" s="253">
        <f>ROUND(E18*N18,2)</f>
        <v>0</v>
      </c>
      <c r="P18" s="253">
        <v>0</v>
      </c>
      <c r="Q18" s="253">
        <f>ROUND(E18*P18,2)</f>
        <v>0</v>
      </c>
      <c r="R18" s="255"/>
      <c r="S18" s="255" t="s">
        <v>94</v>
      </c>
      <c r="T18" s="256" t="s">
        <v>94</v>
      </c>
      <c r="U18" s="231">
        <v>0.10199999999999999</v>
      </c>
      <c r="V18" s="231">
        <f>ROUND(E18*U18,2)</f>
        <v>16.829999999999998</v>
      </c>
      <c r="W18" s="231"/>
      <c r="X18" s="231" t="s">
        <v>95</v>
      </c>
      <c r="Y18" s="231" t="s">
        <v>96</v>
      </c>
      <c r="Z18" s="211"/>
      <c r="AA18" s="211"/>
      <c r="AB18" s="211"/>
      <c r="AC18" s="211"/>
      <c r="AD18" s="211"/>
      <c r="AE18" s="211"/>
      <c r="AF18" s="211"/>
      <c r="AG18" s="211" t="s">
        <v>97</v>
      </c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</row>
    <row r="19" spans="1:60" ht="26.4" x14ac:dyDescent="0.25">
      <c r="A19" s="235" t="s">
        <v>89</v>
      </c>
      <c r="B19" s="236" t="s">
        <v>55</v>
      </c>
      <c r="C19" s="258" t="s">
        <v>56</v>
      </c>
      <c r="D19" s="237"/>
      <c r="E19" s="238"/>
      <c r="F19" s="239"/>
      <c r="G19" s="239">
        <f>SUMIF(AG20:AG22,"&lt;&gt;NOR",G20:G22)</f>
        <v>0</v>
      </c>
      <c r="H19" s="239"/>
      <c r="I19" s="239">
        <f>SUM(I20:I22)</f>
        <v>0</v>
      </c>
      <c r="J19" s="239"/>
      <c r="K19" s="239">
        <f>SUM(K20:K22)</f>
        <v>0</v>
      </c>
      <c r="L19" s="239"/>
      <c r="M19" s="239">
        <f>SUM(M20:M22)</f>
        <v>0</v>
      </c>
      <c r="N19" s="238"/>
      <c r="O19" s="238">
        <f>SUM(O20:O22)</f>
        <v>0</v>
      </c>
      <c r="P19" s="238"/>
      <c r="Q19" s="238">
        <f>SUM(Q20:Q22)</f>
        <v>0</v>
      </c>
      <c r="R19" s="239"/>
      <c r="S19" s="239"/>
      <c r="T19" s="240"/>
      <c r="U19" s="234"/>
      <c r="V19" s="234">
        <f>SUM(V20:V22)</f>
        <v>0</v>
      </c>
      <c r="W19" s="234"/>
      <c r="X19" s="234"/>
      <c r="Y19" s="234"/>
      <c r="AG19" t="s">
        <v>90</v>
      </c>
    </row>
    <row r="20" spans="1:60" ht="20.399999999999999" outlineLevel="1" x14ac:dyDescent="0.25">
      <c r="A20" s="242">
        <v>4</v>
      </c>
      <c r="B20" s="243" t="s">
        <v>111</v>
      </c>
      <c r="C20" s="259" t="s">
        <v>112</v>
      </c>
      <c r="D20" s="244" t="s">
        <v>113</v>
      </c>
      <c r="E20" s="245">
        <v>76</v>
      </c>
      <c r="F20" s="246"/>
      <c r="G20" s="247">
        <f>ROUND(E20*F20,2)</f>
        <v>0</v>
      </c>
      <c r="H20" s="246"/>
      <c r="I20" s="247">
        <f>ROUND(E20*H20,2)</f>
        <v>0</v>
      </c>
      <c r="J20" s="246"/>
      <c r="K20" s="247">
        <f>ROUND(E20*J20,2)</f>
        <v>0</v>
      </c>
      <c r="L20" s="247">
        <v>21</v>
      </c>
      <c r="M20" s="247">
        <f>G20*(1+L20/100)</f>
        <v>0</v>
      </c>
      <c r="N20" s="245">
        <v>0</v>
      </c>
      <c r="O20" s="245">
        <f>ROUND(E20*N20,2)</f>
        <v>0</v>
      </c>
      <c r="P20" s="245">
        <v>0</v>
      </c>
      <c r="Q20" s="245">
        <f>ROUND(E20*P20,2)</f>
        <v>0</v>
      </c>
      <c r="R20" s="247"/>
      <c r="S20" s="247" t="s">
        <v>114</v>
      </c>
      <c r="T20" s="248" t="s">
        <v>115</v>
      </c>
      <c r="U20" s="231">
        <v>0</v>
      </c>
      <c r="V20" s="231">
        <f>ROUND(E20*U20,2)</f>
        <v>0</v>
      </c>
      <c r="W20" s="231"/>
      <c r="X20" s="231" t="s">
        <v>95</v>
      </c>
      <c r="Y20" s="231" t="s">
        <v>96</v>
      </c>
      <c r="Z20" s="211"/>
      <c r="AA20" s="211"/>
      <c r="AB20" s="211"/>
      <c r="AC20" s="211"/>
      <c r="AD20" s="211"/>
      <c r="AE20" s="211"/>
      <c r="AF20" s="211"/>
      <c r="AG20" s="211" t="s">
        <v>97</v>
      </c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  <c r="BH20" s="211"/>
    </row>
    <row r="21" spans="1:60" outlineLevel="2" x14ac:dyDescent="0.25">
      <c r="A21" s="228"/>
      <c r="B21" s="229"/>
      <c r="C21" s="261" t="s">
        <v>116</v>
      </c>
      <c r="D21" s="232"/>
      <c r="E21" s="233">
        <v>40</v>
      </c>
      <c r="F21" s="231"/>
      <c r="G21" s="231"/>
      <c r="H21" s="231"/>
      <c r="I21" s="231"/>
      <c r="J21" s="231"/>
      <c r="K21" s="231"/>
      <c r="L21" s="231"/>
      <c r="M21" s="231"/>
      <c r="N21" s="230"/>
      <c r="O21" s="230"/>
      <c r="P21" s="230"/>
      <c r="Q21" s="230"/>
      <c r="R21" s="231"/>
      <c r="S21" s="231"/>
      <c r="T21" s="231"/>
      <c r="U21" s="231"/>
      <c r="V21" s="231"/>
      <c r="W21" s="231"/>
      <c r="X21" s="231"/>
      <c r="Y21" s="231"/>
      <c r="Z21" s="211"/>
      <c r="AA21" s="211"/>
      <c r="AB21" s="211"/>
      <c r="AC21" s="211"/>
      <c r="AD21" s="211"/>
      <c r="AE21" s="211"/>
      <c r="AF21" s="211"/>
      <c r="AG21" s="211" t="s">
        <v>101</v>
      </c>
      <c r="AH21" s="211">
        <v>0</v>
      </c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</row>
    <row r="22" spans="1:60" outlineLevel="3" x14ac:dyDescent="0.25">
      <c r="A22" s="228"/>
      <c r="B22" s="229"/>
      <c r="C22" s="261" t="s">
        <v>117</v>
      </c>
      <c r="D22" s="232"/>
      <c r="E22" s="233">
        <v>36</v>
      </c>
      <c r="F22" s="231"/>
      <c r="G22" s="231"/>
      <c r="H22" s="231"/>
      <c r="I22" s="231"/>
      <c r="J22" s="231"/>
      <c r="K22" s="231"/>
      <c r="L22" s="231"/>
      <c r="M22" s="231"/>
      <c r="N22" s="230"/>
      <c r="O22" s="230"/>
      <c r="P22" s="230"/>
      <c r="Q22" s="230"/>
      <c r="R22" s="231"/>
      <c r="S22" s="231"/>
      <c r="T22" s="231"/>
      <c r="U22" s="231"/>
      <c r="V22" s="231"/>
      <c r="W22" s="231"/>
      <c r="X22" s="231"/>
      <c r="Y22" s="231"/>
      <c r="Z22" s="211"/>
      <c r="AA22" s="211"/>
      <c r="AB22" s="211"/>
      <c r="AC22" s="211"/>
      <c r="AD22" s="211"/>
      <c r="AE22" s="211"/>
      <c r="AF22" s="211"/>
      <c r="AG22" s="211" t="s">
        <v>101</v>
      </c>
      <c r="AH22" s="211">
        <v>0</v>
      </c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</row>
    <row r="23" spans="1:60" x14ac:dyDescent="0.25">
      <c r="A23" s="235" t="s">
        <v>89</v>
      </c>
      <c r="B23" s="236" t="s">
        <v>57</v>
      </c>
      <c r="C23" s="258" t="s">
        <v>58</v>
      </c>
      <c r="D23" s="237"/>
      <c r="E23" s="238"/>
      <c r="F23" s="239"/>
      <c r="G23" s="239">
        <f>SUMIF(AG24:AG24,"&lt;&gt;NOR",G24:G24)</f>
        <v>0</v>
      </c>
      <c r="H23" s="239"/>
      <c r="I23" s="239">
        <f>SUM(I24:I24)</f>
        <v>0</v>
      </c>
      <c r="J23" s="239"/>
      <c r="K23" s="239">
        <f>SUM(K24:K24)</f>
        <v>0</v>
      </c>
      <c r="L23" s="239"/>
      <c r="M23" s="239">
        <f>SUM(M24:M24)</f>
        <v>0</v>
      </c>
      <c r="N23" s="238"/>
      <c r="O23" s="238">
        <f>SUM(O24:O24)</f>
        <v>0</v>
      </c>
      <c r="P23" s="238"/>
      <c r="Q23" s="238">
        <f>SUM(Q24:Q24)</f>
        <v>0</v>
      </c>
      <c r="R23" s="239"/>
      <c r="S23" s="239"/>
      <c r="T23" s="240"/>
      <c r="U23" s="234"/>
      <c r="V23" s="234">
        <f>SUM(V24:V24)</f>
        <v>8.18</v>
      </c>
      <c r="W23" s="234"/>
      <c r="X23" s="234"/>
      <c r="Y23" s="234"/>
      <c r="AG23" t="s">
        <v>90</v>
      </c>
    </row>
    <row r="24" spans="1:60" outlineLevel="1" x14ac:dyDescent="0.25">
      <c r="A24" s="250">
        <v>5</v>
      </c>
      <c r="B24" s="251" t="s">
        <v>118</v>
      </c>
      <c r="C24" s="262" t="s">
        <v>119</v>
      </c>
      <c r="D24" s="252" t="s">
        <v>120</v>
      </c>
      <c r="E24" s="253">
        <v>3.1729500000000002</v>
      </c>
      <c r="F24" s="254"/>
      <c r="G24" s="255">
        <f>ROUND(E24*F24,2)</f>
        <v>0</v>
      </c>
      <c r="H24" s="254"/>
      <c r="I24" s="255">
        <f>ROUND(E24*H24,2)</f>
        <v>0</v>
      </c>
      <c r="J24" s="254"/>
      <c r="K24" s="255">
        <f>ROUND(E24*J24,2)</f>
        <v>0</v>
      </c>
      <c r="L24" s="255">
        <v>21</v>
      </c>
      <c r="M24" s="255">
        <f>G24*(1+L24/100)</f>
        <v>0</v>
      </c>
      <c r="N24" s="253">
        <v>0</v>
      </c>
      <c r="O24" s="253">
        <f>ROUND(E24*N24,2)</f>
        <v>0</v>
      </c>
      <c r="P24" s="253">
        <v>0</v>
      </c>
      <c r="Q24" s="253">
        <f>ROUND(E24*P24,2)</f>
        <v>0</v>
      </c>
      <c r="R24" s="255"/>
      <c r="S24" s="255" t="s">
        <v>94</v>
      </c>
      <c r="T24" s="256" t="s">
        <v>94</v>
      </c>
      <c r="U24" s="231">
        <v>2.577</v>
      </c>
      <c r="V24" s="231">
        <f>ROUND(E24*U24,2)</f>
        <v>8.18</v>
      </c>
      <c r="W24" s="231"/>
      <c r="X24" s="231" t="s">
        <v>121</v>
      </c>
      <c r="Y24" s="231" t="s">
        <v>96</v>
      </c>
      <c r="Z24" s="211"/>
      <c r="AA24" s="211"/>
      <c r="AB24" s="211"/>
      <c r="AC24" s="211"/>
      <c r="AD24" s="211"/>
      <c r="AE24" s="211"/>
      <c r="AF24" s="211"/>
      <c r="AG24" s="211" t="s">
        <v>122</v>
      </c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</row>
    <row r="25" spans="1:60" x14ac:dyDescent="0.25">
      <c r="A25" s="235" t="s">
        <v>89</v>
      </c>
      <c r="B25" s="236" t="s">
        <v>59</v>
      </c>
      <c r="C25" s="258" t="s">
        <v>60</v>
      </c>
      <c r="D25" s="237"/>
      <c r="E25" s="238"/>
      <c r="F25" s="239"/>
      <c r="G25" s="239">
        <f>SUMIF(AG26:AG34,"&lt;&gt;NOR",G26:G34)</f>
        <v>0</v>
      </c>
      <c r="H25" s="239"/>
      <c r="I25" s="239">
        <f>SUM(I26:I34)</f>
        <v>0</v>
      </c>
      <c r="J25" s="239"/>
      <c r="K25" s="239">
        <f>SUM(K26:K34)</f>
        <v>0</v>
      </c>
      <c r="L25" s="239"/>
      <c r="M25" s="239">
        <f>SUM(M26:M34)</f>
        <v>0</v>
      </c>
      <c r="N25" s="238"/>
      <c r="O25" s="238">
        <f>SUM(O26:O34)</f>
        <v>0</v>
      </c>
      <c r="P25" s="238"/>
      <c r="Q25" s="238">
        <f>SUM(Q26:Q34)</f>
        <v>0</v>
      </c>
      <c r="R25" s="239"/>
      <c r="S25" s="239"/>
      <c r="T25" s="240"/>
      <c r="U25" s="234"/>
      <c r="V25" s="234">
        <f>SUM(V26:V34)</f>
        <v>0</v>
      </c>
      <c r="W25" s="234"/>
      <c r="X25" s="234"/>
      <c r="Y25" s="234"/>
      <c r="AG25" t="s">
        <v>90</v>
      </c>
    </row>
    <row r="26" spans="1:60" ht="20.399999999999999" outlineLevel="1" x14ac:dyDescent="0.25">
      <c r="A26" s="242">
        <v>6</v>
      </c>
      <c r="B26" s="243" t="s">
        <v>123</v>
      </c>
      <c r="C26" s="259" t="s">
        <v>124</v>
      </c>
      <c r="D26" s="244" t="s">
        <v>125</v>
      </c>
      <c r="E26" s="245">
        <v>12</v>
      </c>
      <c r="F26" s="246"/>
      <c r="G26" s="247">
        <f>ROUND(E26*F26,2)</f>
        <v>0</v>
      </c>
      <c r="H26" s="246"/>
      <c r="I26" s="247">
        <f>ROUND(E26*H26,2)</f>
        <v>0</v>
      </c>
      <c r="J26" s="246"/>
      <c r="K26" s="247">
        <f>ROUND(E26*J26,2)</f>
        <v>0</v>
      </c>
      <c r="L26" s="247">
        <v>21</v>
      </c>
      <c r="M26" s="247">
        <f>G26*(1+L26/100)</f>
        <v>0</v>
      </c>
      <c r="N26" s="245">
        <v>0</v>
      </c>
      <c r="O26" s="245">
        <f>ROUND(E26*N26,2)</f>
        <v>0</v>
      </c>
      <c r="P26" s="245">
        <v>0</v>
      </c>
      <c r="Q26" s="245">
        <f>ROUND(E26*P26,2)</f>
        <v>0</v>
      </c>
      <c r="R26" s="247"/>
      <c r="S26" s="247" t="s">
        <v>114</v>
      </c>
      <c r="T26" s="248" t="s">
        <v>115</v>
      </c>
      <c r="U26" s="231">
        <v>0</v>
      </c>
      <c r="V26" s="231">
        <f>ROUND(E26*U26,2)</f>
        <v>0</v>
      </c>
      <c r="W26" s="231"/>
      <c r="X26" s="231" t="s">
        <v>95</v>
      </c>
      <c r="Y26" s="231" t="s">
        <v>96</v>
      </c>
      <c r="Z26" s="211"/>
      <c r="AA26" s="211"/>
      <c r="AB26" s="211"/>
      <c r="AC26" s="211"/>
      <c r="AD26" s="211"/>
      <c r="AE26" s="211"/>
      <c r="AF26" s="211"/>
      <c r="AG26" s="211" t="s">
        <v>97</v>
      </c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  <c r="BF26" s="211"/>
      <c r="BG26" s="211"/>
      <c r="BH26" s="211"/>
    </row>
    <row r="27" spans="1:60" outlineLevel="2" x14ac:dyDescent="0.25">
      <c r="A27" s="228"/>
      <c r="B27" s="229"/>
      <c r="C27" s="261" t="s">
        <v>126</v>
      </c>
      <c r="D27" s="232"/>
      <c r="E27" s="233">
        <v>4</v>
      </c>
      <c r="F27" s="231"/>
      <c r="G27" s="231"/>
      <c r="H27" s="231"/>
      <c r="I27" s="231"/>
      <c r="J27" s="231"/>
      <c r="K27" s="231"/>
      <c r="L27" s="231"/>
      <c r="M27" s="231"/>
      <c r="N27" s="230"/>
      <c r="O27" s="230"/>
      <c r="P27" s="230"/>
      <c r="Q27" s="230"/>
      <c r="R27" s="231"/>
      <c r="S27" s="231"/>
      <c r="T27" s="231"/>
      <c r="U27" s="231"/>
      <c r="V27" s="231"/>
      <c r="W27" s="231"/>
      <c r="X27" s="231"/>
      <c r="Y27" s="231"/>
      <c r="Z27" s="211"/>
      <c r="AA27" s="211"/>
      <c r="AB27" s="211"/>
      <c r="AC27" s="211"/>
      <c r="AD27" s="211"/>
      <c r="AE27" s="211"/>
      <c r="AF27" s="211"/>
      <c r="AG27" s="211" t="s">
        <v>101</v>
      </c>
      <c r="AH27" s="211">
        <v>0</v>
      </c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</row>
    <row r="28" spans="1:60" outlineLevel="3" x14ac:dyDescent="0.25">
      <c r="A28" s="228"/>
      <c r="B28" s="229"/>
      <c r="C28" s="261" t="s">
        <v>127</v>
      </c>
      <c r="D28" s="232"/>
      <c r="E28" s="233">
        <v>6</v>
      </c>
      <c r="F28" s="231"/>
      <c r="G28" s="231"/>
      <c r="H28" s="231"/>
      <c r="I28" s="231"/>
      <c r="J28" s="231"/>
      <c r="K28" s="231"/>
      <c r="L28" s="231"/>
      <c r="M28" s="231"/>
      <c r="N28" s="230"/>
      <c r="O28" s="230"/>
      <c r="P28" s="230"/>
      <c r="Q28" s="230"/>
      <c r="R28" s="231"/>
      <c r="S28" s="231"/>
      <c r="T28" s="231"/>
      <c r="U28" s="231"/>
      <c r="V28" s="231"/>
      <c r="W28" s="231"/>
      <c r="X28" s="231"/>
      <c r="Y28" s="231"/>
      <c r="Z28" s="211"/>
      <c r="AA28" s="211"/>
      <c r="AB28" s="211"/>
      <c r="AC28" s="211"/>
      <c r="AD28" s="211"/>
      <c r="AE28" s="211"/>
      <c r="AF28" s="211"/>
      <c r="AG28" s="211" t="s">
        <v>101</v>
      </c>
      <c r="AH28" s="211">
        <v>0</v>
      </c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11"/>
    </row>
    <row r="29" spans="1:60" outlineLevel="3" x14ac:dyDescent="0.25">
      <c r="A29" s="228"/>
      <c r="B29" s="229"/>
      <c r="C29" s="261" t="s">
        <v>128</v>
      </c>
      <c r="D29" s="232"/>
      <c r="E29" s="233">
        <v>2</v>
      </c>
      <c r="F29" s="231"/>
      <c r="G29" s="231"/>
      <c r="H29" s="231"/>
      <c r="I29" s="231"/>
      <c r="J29" s="231"/>
      <c r="K29" s="231"/>
      <c r="L29" s="231"/>
      <c r="M29" s="231"/>
      <c r="N29" s="230"/>
      <c r="O29" s="230"/>
      <c r="P29" s="230"/>
      <c r="Q29" s="230"/>
      <c r="R29" s="231"/>
      <c r="S29" s="231"/>
      <c r="T29" s="231"/>
      <c r="U29" s="231"/>
      <c r="V29" s="231"/>
      <c r="W29" s="231"/>
      <c r="X29" s="231"/>
      <c r="Y29" s="231"/>
      <c r="Z29" s="211"/>
      <c r="AA29" s="211"/>
      <c r="AB29" s="211"/>
      <c r="AC29" s="211"/>
      <c r="AD29" s="211"/>
      <c r="AE29" s="211"/>
      <c r="AF29" s="211"/>
      <c r="AG29" s="211" t="s">
        <v>101</v>
      </c>
      <c r="AH29" s="211">
        <v>0</v>
      </c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</row>
    <row r="30" spans="1:60" ht="20.399999999999999" outlineLevel="1" x14ac:dyDescent="0.25">
      <c r="A30" s="250">
        <v>7</v>
      </c>
      <c r="B30" s="251" t="s">
        <v>129</v>
      </c>
      <c r="C30" s="262" t="s">
        <v>130</v>
      </c>
      <c r="D30" s="252" t="s">
        <v>125</v>
      </c>
      <c r="E30" s="253">
        <v>2</v>
      </c>
      <c r="F30" s="254"/>
      <c r="G30" s="255">
        <f>ROUND(E30*F30,2)</f>
        <v>0</v>
      </c>
      <c r="H30" s="254"/>
      <c r="I30" s="255">
        <f>ROUND(E30*H30,2)</f>
        <v>0</v>
      </c>
      <c r="J30" s="254"/>
      <c r="K30" s="255">
        <f>ROUND(E30*J30,2)</f>
        <v>0</v>
      </c>
      <c r="L30" s="255">
        <v>21</v>
      </c>
      <c r="M30" s="255">
        <f>G30*(1+L30/100)</f>
        <v>0</v>
      </c>
      <c r="N30" s="253">
        <v>0</v>
      </c>
      <c r="O30" s="253">
        <f>ROUND(E30*N30,2)</f>
        <v>0</v>
      </c>
      <c r="P30" s="253">
        <v>0</v>
      </c>
      <c r="Q30" s="253">
        <f>ROUND(E30*P30,2)</f>
        <v>0</v>
      </c>
      <c r="R30" s="255"/>
      <c r="S30" s="255" t="s">
        <v>114</v>
      </c>
      <c r="T30" s="256" t="s">
        <v>115</v>
      </c>
      <c r="U30" s="231">
        <v>0</v>
      </c>
      <c r="V30" s="231">
        <f>ROUND(E30*U30,2)</f>
        <v>0</v>
      </c>
      <c r="W30" s="231"/>
      <c r="X30" s="231" t="s">
        <v>95</v>
      </c>
      <c r="Y30" s="231" t="s">
        <v>96</v>
      </c>
      <c r="Z30" s="211"/>
      <c r="AA30" s="211"/>
      <c r="AB30" s="211"/>
      <c r="AC30" s="211"/>
      <c r="AD30" s="211"/>
      <c r="AE30" s="211"/>
      <c r="AF30" s="211"/>
      <c r="AG30" s="211" t="s">
        <v>97</v>
      </c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</row>
    <row r="31" spans="1:60" ht="20.399999999999999" outlineLevel="1" x14ac:dyDescent="0.25">
      <c r="A31" s="250">
        <v>8</v>
      </c>
      <c r="B31" s="251" t="s">
        <v>131</v>
      </c>
      <c r="C31" s="262" t="s">
        <v>132</v>
      </c>
      <c r="D31" s="252" t="s">
        <v>125</v>
      </c>
      <c r="E31" s="253">
        <v>2</v>
      </c>
      <c r="F31" s="254"/>
      <c r="G31" s="255">
        <f>ROUND(E31*F31,2)</f>
        <v>0</v>
      </c>
      <c r="H31" s="254"/>
      <c r="I31" s="255">
        <f>ROUND(E31*H31,2)</f>
        <v>0</v>
      </c>
      <c r="J31" s="254"/>
      <c r="K31" s="255">
        <f>ROUND(E31*J31,2)</f>
        <v>0</v>
      </c>
      <c r="L31" s="255">
        <v>21</v>
      </c>
      <c r="M31" s="255">
        <f>G31*(1+L31/100)</f>
        <v>0</v>
      </c>
      <c r="N31" s="253">
        <v>0</v>
      </c>
      <c r="O31" s="253">
        <f>ROUND(E31*N31,2)</f>
        <v>0</v>
      </c>
      <c r="P31" s="253">
        <v>0</v>
      </c>
      <c r="Q31" s="253">
        <f>ROUND(E31*P31,2)</f>
        <v>0</v>
      </c>
      <c r="R31" s="255"/>
      <c r="S31" s="255" t="s">
        <v>114</v>
      </c>
      <c r="T31" s="256" t="s">
        <v>115</v>
      </c>
      <c r="U31" s="231">
        <v>0</v>
      </c>
      <c r="V31" s="231">
        <f>ROUND(E31*U31,2)</f>
        <v>0</v>
      </c>
      <c r="W31" s="231"/>
      <c r="X31" s="231" t="s">
        <v>95</v>
      </c>
      <c r="Y31" s="231" t="s">
        <v>96</v>
      </c>
      <c r="Z31" s="211"/>
      <c r="AA31" s="211"/>
      <c r="AB31" s="211"/>
      <c r="AC31" s="211"/>
      <c r="AD31" s="211"/>
      <c r="AE31" s="211"/>
      <c r="AF31" s="211"/>
      <c r="AG31" s="211" t="s">
        <v>97</v>
      </c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</row>
    <row r="32" spans="1:60" ht="20.399999999999999" outlineLevel="1" x14ac:dyDescent="0.25">
      <c r="A32" s="250">
        <v>9</v>
      </c>
      <c r="B32" s="251" t="s">
        <v>133</v>
      </c>
      <c r="C32" s="262" t="s">
        <v>134</v>
      </c>
      <c r="D32" s="252" t="s">
        <v>125</v>
      </c>
      <c r="E32" s="253">
        <v>6</v>
      </c>
      <c r="F32" s="254"/>
      <c r="G32" s="255">
        <f>ROUND(E32*F32,2)</f>
        <v>0</v>
      </c>
      <c r="H32" s="254"/>
      <c r="I32" s="255">
        <f>ROUND(E32*H32,2)</f>
        <v>0</v>
      </c>
      <c r="J32" s="254"/>
      <c r="K32" s="255">
        <f>ROUND(E32*J32,2)</f>
        <v>0</v>
      </c>
      <c r="L32" s="255">
        <v>21</v>
      </c>
      <c r="M32" s="255">
        <f>G32*(1+L32/100)</f>
        <v>0</v>
      </c>
      <c r="N32" s="253">
        <v>0</v>
      </c>
      <c r="O32" s="253">
        <f>ROUND(E32*N32,2)</f>
        <v>0</v>
      </c>
      <c r="P32" s="253">
        <v>0</v>
      </c>
      <c r="Q32" s="253">
        <f>ROUND(E32*P32,2)</f>
        <v>0</v>
      </c>
      <c r="R32" s="255"/>
      <c r="S32" s="255" t="s">
        <v>114</v>
      </c>
      <c r="T32" s="256" t="s">
        <v>115</v>
      </c>
      <c r="U32" s="231">
        <v>0</v>
      </c>
      <c r="V32" s="231">
        <f>ROUND(E32*U32,2)</f>
        <v>0</v>
      </c>
      <c r="W32" s="231"/>
      <c r="X32" s="231" t="s">
        <v>95</v>
      </c>
      <c r="Y32" s="231" t="s">
        <v>96</v>
      </c>
      <c r="Z32" s="211"/>
      <c r="AA32" s="211"/>
      <c r="AB32" s="211"/>
      <c r="AC32" s="211"/>
      <c r="AD32" s="211"/>
      <c r="AE32" s="211"/>
      <c r="AF32" s="211"/>
      <c r="AG32" s="211" t="s">
        <v>97</v>
      </c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</row>
    <row r="33" spans="1:60" ht="20.399999999999999" outlineLevel="1" x14ac:dyDescent="0.25">
      <c r="A33" s="250">
        <v>10</v>
      </c>
      <c r="B33" s="251" t="s">
        <v>135</v>
      </c>
      <c r="C33" s="262" t="s">
        <v>136</v>
      </c>
      <c r="D33" s="252" t="s">
        <v>125</v>
      </c>
      <c r="E33" s="253">
        <v>2</v>
      </c>
      <c r="F33" s="254"/>
      <c r="G33" s="255">
        <f>ROUND(E33*F33,2)</f>
        <v>0</v>
      </c>
      <c r="H33" s="254"/>
      <c r="I33" s="255">
        <f>ROUND(E33*H33,2)</f>
        <v>0</v>
      </c>
      <c r="J33" s="254"/>
      <c r="K33" s="255">
        <f>ROUND(E33*J33,2)</f>
        <v>0</v>
      </c>
      <c r="L33" s="255">
        <v>21</v>
      </c>
      <c r="M33" s="255">
        <f>G33*(1+L33/100)</f>
        <v>0</v>
      </c>
      <c r="N33" s="253">
        <v>0</v>
      </c>
      <c r="O33" s="253">
        <f>ROUND(E33*N33,2)</f>
        <v>0</v>
      </c>
      <c r="P33" s="253">
        <v>0</v>
      </c>
      <c r="Q33" s="253">
        <f>ROUND(E33*P33,2)</f>
        <v>0</v>
      </c>
      <c r="R33" s="255"/>
      <c r="S33" s="255" t="s">
        <v>114</v>
      </c>
      <c r="T33" s="256" t="s">
        <v>115</v>
      </c>
      <c r="U33" s="231">
        <v>0</v>
      </c>
      <c r="V33" s="231">
        <f>ROUND(E33*U33,2)</f>
        <v>0</v>
      </c>
      <c r="W33" s="231"/>
      <c r="X33" s="231" t="s">
        <v>95</v>
      </c>
      <c r="Y33" s="231" t="s">
        <v>96</v>
      </c>
      <c r="Z33" s="211"/>
      <c r="AA33" s="211"/>
      <c r="AB33" s="211"/>
      <c r="AC33" s="211"/>
      <c r="AD33" s="211"/>
      <c r="AE33" s="211"/>
      <c r="AF33" s="211"/>
      <c r="AG33" s="211" t="s">
        <v>97</v>
      </c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</row>
    <row r="34" spans="1:60" ht="20.399999999999999" outlineLevel="1" x14ac:dyDescent="0.25">
      <c r="A34" s="250">
        <v>11</v>
      </c>
      <c r="B34" s="251" t="s">
        <v>137</v>
      </c>
      <c r="C34" s="262" t="s">
        <v>138</v>
      </c>
      <c r="D34" s="252" t="s">
        <v>125</v>
      </c>
      <c r="E34" s="253">
        <v>1</v>
      </c>
      <c r="F34" s="254"/>
      <c r="G34" s="255">
        <f>ROUND(E34*F34,2)</f>
        <v>0</v>
      </c>
      <c r="H34" s="254"/>
      <c r="I34" s="255">
        <f>ROUND(E34*H34,2)</f>
        <v>0</v>
      </c>
      <c r="J34" s="254"/>
      <c r="K34" s="255">
        <f>ROUND(E34*J34,2)</f>
        <v>0</v>
      </c>
      <c r="L34" s="255">
        <v>21</v>
      </c>
      <c r="M34" s="255">
        <f>G34*(1+L34/100)</f>
        <v>0</v>
      </c>
      <c r="N34" s="253">
        <v>0</v>
      </c>
      <c r="O34" s="253">
        <f>ROUND(E34*N34,2)</f>
        <v>0</v>
      </c>
      <c r="P34" s="253">
        <v>0</v>
      </c>
      <c r="Q34" s="253">
        <f>ROUND(E34*P34,2)</f>
        <v>0</v>
      </c>
      <c r="R34" s="255"/>
      <c r="S34" s="255" t="s">
        <v>114</v>
      </c>
      <c r="T34" s="256" t="s">
        <v>115</v>
      </c>
      <c r="U34" s="231">
        <v>0</v>
      </c>
      <c r="V34" s="231">
        <f>ROUND(E34*U34,2)</f>
        <v>0</v>
      </c>
      <c r="W34" s="231"/>
      <c r="X34" s="231" t="s">
        <v>95</v>
      </c>
      <c r="Y34" s="231" t="s">
        <v>96</v>
      </c>
      <c r="Z34" s="211"/>
      <c r="AA34" s="211"/>
      <c r="AB34" s="211"/>
      <c r="AC34" s="211"/>
      <c r="AD34" s="211"/>
      <c r="AE34" s="211"/>
      <c r="AF34" s="211"/>
      <c r="AG34" s="211" t="s">
        <v>97</v>
      </c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</row>
    <row r="35" spans="1:60" x14ac:dyDescent="0.25">
      <c r="A35" s="235" t="s">
        <v>89</v>
      </c>
      <c r="B35" s="236" t="s">
        <v>61</v>
      </c>
      <c r="C35" s="258" t="s">
        <v>30</v>
      </c>
      <c r="D35" s="237"/>
      <c r="E35" s="238"/>
      <c r="F35" s="239"/>
      <c r="G35" s="239">
        <f>SUMIF(AG36:AG40,"&lt;&gt;NOR",G36:G40)</f>
        <v>0</v>
      </c>
      <c r="H35" s="239"/>
      <c r="I35" s="239">
        <f>SUM(I36:I40)</f>
        <v>0</v>
      </c>
      <c r="J35" s="239"/>
      <c r="K35" s="239">
        <f>SUM(K36:K40)</f>
        <v>0</v>
      </c>
      <c r="L35" s="239"/>
      <c r="M35" s="239">
        <f>SUM(M36:M40)</f>
        <v>0</v>
      </c>
      <c r="N35" s="238"/>
      <c r="O35" s="238">
        <f>SUM(O36:O40)</f>
        <v>0</v>
      </c>
      <c r="P35" s="238"/>
      <c r="Q35" s="238">
        <f>SUM(Q36:Q40)</f>
        <v>0</v>
      </c>
      <c r="R35" s="239"/>
      <c r="S35" s="239"/>
      <c r="T35" s="240"/>
      <c r="U35" s="234"/>
      <c r="V35" s="234">
        <f>SUM(V36:V40)</f>
        <v>0</v>
      </c>
      <c r="W35" s="234"/>
      <c r="X35" s="234"/>
      <c r="Y35" s="234"/>
      <c r="AG35" t="s">
        <v>90</v>
      </c>
    </row>
    <row r="36" spans="1:60" outlineLevel="1" x14ac:dyDescent="0.25">
      <c r="A36" s="242">
        <v>12</v>
      </c>
      <c r="B36" s="243" t="s">
        <v>139</v>
      </c>
      <c r="C36" s="259" t="s">
        <v>140</v>
      </c>
      <c r="D36" s="244" t="s">
        <v>141</v>
      </c>
      <c r="E36" s="245">
        <v>1</v>
      </c>
      <c r="F36" s="246"/>
      <c r="G36" s="247">
        <f>ROUND(E36*F36,2)</f>
        <v>0</v>
      </c>
      <c r="H36" s="246"/>
      <c r="I36" s="247">
        <f>ROUND(E36*H36,2)</f>
        <v>0</v>
      </c>
      <c r="J36" s="246"/>
      <c r="K36" s="247">
        <f>ROUND(E36*J36,2)</f>
        <v>0</v>
      </c>
      <c r="L36" s="247">
        <v>21</v>
      </c>
      <c r="M36" s="247">
        <f>G36*(1+L36/100)</f>
        <v>0</v>
      </c>
      <c r="N36" s="245">
        <v>0</v>
      </c>
      <c r="O36" s="245">
        <f>ROUND(E36*N36,2)</f>
        <v>0</v>
      </c>
      <c r="P36" s="245">
        <v>0</v>
      </c>
      <c r="Q36" s="245">
        <f>ROUND(E36*P36,2)</f>
        <v>0</v>
      </c>
      <c r="R36" s="247"/>
      <c r="S36" s="247" t="s">
        <v>94</v>
      </c>
      <c r="T36" s="248" t="s">
        <v>115</v>
      </c>
      <c r="U36" s="231">
        <v>0</v>
      </c>
      <c r="V36" s="231">
        <f>ROUND(E36*U36,2)</f>
        <v>0</v>
      </c>
      <c r="W36" s="231"/>
      <c r="X36" s="231" t="s">
        <v>142</v>
      </c>
      <c r="Y36" s="231" t="s">
        <v>96</v>
      </c>
      <c r="Z36" s="211"/>
      <c r="AA36" s="211"/>
      <c r="AB36" s="211"/>
      <c r="AC36" s="211"/>
      <c r="AD36" s="211"/>
      <c r="AE36" s="211"/>
      <c r="AF36" s="211"/>
      <c r="AG36" s="211" t="s">
        <v>143</v>
      </c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</row>
    <row r="37" spans="1:60" outlineLevel="2" x14ac:dyDescent="0.25">
      <c r="A37" s="228"/>
      <c r="B37" s="229"/>
      <c r="C37" s="260" t="s">
        <v>144</v>
      </c>
      <c r="D37" s="249"/>
      <c r="E37" s="249"/>
      <c r="F37" s="249"/>
      <c r="G37" s="249"/>
      <c r="H37" s="231"/>
      <c r="I37" s="231"/>
      <c r="J37" s="231"/>
      <c r="K37" s="231"/>
      <c r="L37" s="231"/>
      <c r="M37" s="231"/>
      <c r="N37" s="230"/>
      <c r="O37" s="230"/>
      <c r="P37" s="230"/>
      <c r="Q37" s="230"/>
      <c r="R37" s="231"/>
      <c r="S37" s="231"/>
      <c r="T37" s="231"/>
      <c r="U37" s="231"/>
      <c r="V37" s="231"/>
      <c r="W37" s="231"/>
      <c r="X37" s="231"/>
      <c r="Y37" s="231"/>
      <c r="Z37" s="211"/>
      <c r="AA37" s="211"/>
      <c r="AB37" s="211"/>
      <c r="AC37" s="211"/>
      <c r="AD37" s="211"/>
      <c r="AE37" s="211"/>
      <c r="AF37" s="211"/>
      <c r="AG37" s="211" t="s">
        <v>99</v>
      </c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</row>
    <row r="38" spans="1:60" outlineLevel="3" x14ac:dyDescent="0.25">
      <c r="A38" s="228"/>
      <c r="B38" s="229"/>
      <c r="C38" s="263" t="s">
        <v>145</v>
      </c>
      <c r="D38" s="257"/>
      <c r="E38" s="257"/>
      <c r="F38" s="257"/>
      <c r="G38" s="257"/>
      <c r="H38" s="231"/>
      <c r="I38" s="231"/>
      <c r="J38" s="231"/>
      <c r="K38" s="231"/>
      <c r="L38" s="231"/>
      <c r="M38" s="231"/>
      <c r="N38" s="230"/>
      <c r="O38" s="230"/>
      <c r="P38" s="230"/>
      <c r="Q38" s="230"/>
      <c r="R38" s="231"/>
      <c r="S38" s="231"/>
      <c r="T38" s="231"/>
      <c r="U38" s="231"/>
      <c r="V38" s="231"/>
      <c r="W38" s="231"/>
      <c r="X38" s="231"/>
      <c r="Y38" s="231"/>
      <c r="Z38" s="211"/>
      <c r="AA38" s="211"/>
      <c r="AB38" s="211"/>
      <c r="AC38" s="211"/>
      <c r="AD38" s="211"/>
      <c r="AE38" s="211"/>
      <c r="AF38" s="211"/>
      <c r="AG38" s="211" t="s">
        <v>99</v>
      </c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</row>
    <row r="39" spans="1:60" outlineLevel="3" x14ac:dyDescent="0.25">
      <c r="A39" s="228"/>
      <c r="B39" s="229"/>
      <c r="C39" s="263" t="s">
        <v>150</v>
      </c>
      <c r="D39" s="257"/>
      <c r="E39" s="257"/>
      <c r="F39" s="257"/>
      <c r="G39" s="257"/>
      <c r="H39" s="231"/>
      <c r="I39" s="231"/>
      <c r="J39" s="231"/>
      <c r="K39" s="231"/>
      <c r="L39" s="231"/>
      <c r="M39" s="231"/>
      <c r="N39" s="230"/>
      <c r="O39" s="230"/>
      <c r="P39" s="230"/>
      <c r="Q39" s="230"/>
      <c r="R39" s="231"/>
      <c r="S39" s="231"/>
      <c r="T39" s="231"/>
      <c r="U39" s="231"/>
      <c r="V39" s="231"/>
      <c r="W39" s="231"/>
      <c r="X39" s="231"/>
      <c r="Y39" s="231"/>
      <c r="Z39" s="211"/>
      <c r="AA39" s="211"/>
      <c r="AB39" s="211"/>
      <c r="AC39" s="211"/>
      <c r="AD39" s="211"/>
      <c r="AE39" s="211"/>
      <c r="AF39" s="211"/>
      <c r="AG39" s="211" t="s">
        <v>99</v>
      </c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</row>
    <row r="40" spans="1:60" outlineLevel="3" x14ac:dyDescent="0.25">
      <c r="A40" s="228"/>
      <c r="B40" s="229"/>
      <c r="C40" s="263" t="s">
        <v>146</v>
      </c>
      <c r="D40" s="257"/>
      <c r="E40" s="257"/>
      <c r="F40" s="257"/>
      <c r="G40" s="257"/>
      <c r="H40" s="231"/>
      <c r="I40" s="231"/>
      <c r="J40" s="231"/>
      <c r="K40" s="231"/>
      <c r="L40" s="231"/>
      <c r="M40" s="231"/>
      <c r="N40" s="230"/>
      <c r="O40" s="230"/>
      <c r="P40" s="230"/>
      <c r="Q40" s="230"/>
      <c r="R40" s="231"/>
      <c r="S40" s="231"/>
      <c r="T40" s="231"/>
      <c r="U40" s="231"/>
      <c r="V40" s="231"/>
      <c r="W40" s="231"/>
      <c r="X40" s="231"/>
      <c r="Y40" s="231"/>
      <c r="Z40" s="211"/>
      <c r="AA40" s="211"/>
      <c r="AB40" s="211"/>
      <c r="AC40" s="211"/>
      <c r="AD40" s="211"/>
      <c r="AE40" s="211"/>
      <c r="AF40" s="211"/>
      <c r="AG40" s="211" t="s">
        <v>99</v>
      </c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</row>
    <row r="41" spans="1:60" x14ac:dyDescent="0.25">
      <c r="A41" s="3"/>
      <c r="B41" s="4"/>
      <c r="C41" s="264"/>
      <c r="D41" s="6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AE41">
        <v>15</v>
      </c>
      <c r="AF41">
        <v>21</v>
      </c>
      <c r="AG41" t="s">
        <v>75</v>
      </c>
    </row>
    <row r="42" spans="1:60" x14ac:dyDescent="0.25">
      <c r="A42" s="214"/>
      <c r="B42" s="215" t="s">
        <v>31</v>
      </c>
      <c r="C42" s="265"/>
      <c r="D42" s="216"/>
      <c r="E42" s="217"/>
      <c r="F42" s="217"/>
      <c r="G42" s="241">
        <f>G8+G19+G23+G25+G35</f>
        <v>0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E42">
        <f>SUMIF(L7:L40,AE41,G7:G40)</f>
        <v>0</v>
      </c>
      <c r="AF42">
        <f>SUMIF(L7:L40,AF41,G7:G40)</f>
        <v>0</v>
      </c>
      <c r="AG42" t="s">
        <v>147</v>
      </c>
    </row>
    <row r="43" spans="1:60" x14ac:dyDescent="0.25">
      <c r="A43" s="3"/>
      <c r="B43" s="4"/>
      <c r="C43" s="264"/>
      <c r="D43" s="6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60" x14ac:dyDescent="0.25">
      <c r="A44" s="3"/>
      <c r="B44" s="4"/>
      <c r="C44" s="264"/>
      <c r="D44" s="6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60" x14ac:dyDescent="0.25">
      <c r="A45" s="218" t="s">
        <v>148</v>
      </c>
      <c r="B45" s="218"/>
      <c r="C45" s="266"/>
      <c r="D45" s="6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60" x14ac:dyDescent="0.25">
      <c r="A46" s="219"/>
      <c r="B46" s="220"/>
      <c r="C46" s="267"/>
      <c r="D46" s="220"/>
      <c r="E46" s="220"/>
      <c r="F46" s="220"/>
      <c r="G46" s="22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G46" t="s">
        <v>149</v>
      </c>
    </row>
    <row r="47" spans="1:60" x14ac:dyDescent="0.25">
      <c r="A47" s="222"/>
      <c r="B47" s="223"/>
      <c r="C47" s="268"/>
      <c r="D47" s="223"/>
      <c r="E47" s="223"/>
      <c r="F47" s="223"/>
      <c r="G47" s="22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60" x14ac:dyDescent="0.25">
      <c r="A48" s="222"/>
      <c r="B48" s="223"/>
      <c r="C48" s="268"/>
      <c r="D48" s="223"/>
      <c r="E48" s="223"/>
      <c r="F48" s="223"/>
      <c r="G48" s="22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33" x14ac:dyDescent="0.25">
      <c r="A49" s="222"/>
      <c r="B49" s="223"/>
      <c r="C49" s="268"/>
      <c r="D49" s="223"/>
      <c r="E49" s="223"/>
      <c r="F49" s="223"/>
      <c r="G49" s="22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33" x14ac:dyDescent="0.25">
      <c r="A50" s="225"/>
      <c r="B50" s="226"/>
      <c r="C50" s="269"/>
      <c r="D50" s="226"/>
      <c r="E50" s="226"/>
      <c r="F50" s="226"/>
      <c r="G50" s="227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33" x14ac:dyDescent="0.25">
      <c r="A51" s="3"/>
      <c r="B51" s="4"/>
      <c r="C51" s="264"/>
      <c r="D51" s="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33" x14ac:dyDescent="0.25">
      <c r="C52" s="270"/>
      <c r="D52" s="10"/>
      <c r="AG52" t="s">
        <v>151</v>
      </c>
    </row>
    <row r="53" spans="1:33" x14ac:dyDescent="0.25">
      <c r="D53" s="10"/>
    </row>
    <row r="54" spans="1:33" x14ac:dyDescent="0.25">
      <c r="D54" s="10"/>
    </row>
    <row r="55" spans="1:33" x14ac:dyDescent="0.25">
      <c r="D55" s="10"/>
    </row>
    <row r="56" spans="1:33" x14ac:dyDescent="0.25">
      <c r="D56" s="10"/>
    </row>
    <row r="57" spans="1:33" x14ac:dyDescent="0.25">
      <c r="D57" s="10"/>
    </row>
    <row r="58" spans="1:33" x14ac:dyDescent="0.25">
      <c r="D58" s="10"/>
    </row>
    <row r="59" spans="1:33" x14ac:dyDescent="0.25">
      <c r="D59" s="10"/>
    </row>
    <row r="60" spans="1:33" x14ac:dyDescent="0.25">
      <c r="D60" s="10"/>
    </row>
    <row r="61" spans="1:33" x14ac:dyDescent="0.25">
      <c r="D61" s="10"/>
    </row>
    <row r="62" spans="1:33" x14ac:dyDescent="0.25">
      <c r="D62" s="10"/>
    </row>
    <row r="63" spans="1:33" x14ac:dyDescent="0.25">
      <c r="D63" s="10"/>
    </row>
    <row r="64" spans="1:33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11">
    <mergeCell ref="C40:G40"/>
    <mergeCell ref="A1:G1"/>
    <mergeCell ref="C2:G2"/>
    <mergeCell ref="C3:G3"/>
    <mergeCell ref="C4:G4"/>
    <mergeCell ref="A45:C45"/>
    <mergeCell ref="A46:G50"/>
    <mergeCell ref="C10:G10"/>
    <mergeCell ref="C37:G37"/>
    <mergeCell ref="C38:G38"/>
    <mergeCell ref="C39:G39"/>
  </mergeCells>
  <pageMargins left="0.59055118110236204" right="0.196850393700787" top="0.78740157499999996" bottom="0.78740157499999996" header="0.3" footer="0.3"/>
  <pageSetup paperSize="9" orientation="landscape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01 2023049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2023049 Pol'!Názvy_tisku</vt:lpstr>
      <vt:lpstr>oadresa</vt:lpstr>
      <vt:lpstr>Stavba!Objednatel</vt:lpstr>
      <vt:lpstr>Stavba!Objekt</vt:lpstr>
      <vt:lpstr>'01 2023049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Legner</dc:creator>
  <cp:lastModifiedBy>Michal Legner</cp:lastModifiedBy>
  <cp:lastPrinted>2019-03-19T12:27:02Z</cp:lastPrinted>
  <dcterms:created xsi:type="dcterms:W3CDTF">2009-04-08T07:15:50Z</dcterms:created>
  <dcterms:modified xsi:type="dcterms:W3CDTF">2023-05-02T09:11:36Z</dcterms:modified>
</cp:coreProperties>
</file>